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8" yWindow="-168" windowWidth="15576" windowHeight="1110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  <sheet name="Лист1" sheetId="18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'!$D$2:$D$102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'!$A$1:$AR$77</definedName>
  </definedNames>
  <calcPr calcId="162913"/>
</workbook>
</file>

<file path=xl/calcChain.xml><?xml version="1.0" encoding="utf-8"?>
<calcChain xmlns="http://schemas.openxmlformats.org/spreadsheetml/2006/main">
  <c r="F12" i="14" l="1"/>
  <c r="E12" i="14"/>
  <c r="AF41" i="13" l="1"/>
  <c r="AG41" i="13"/>
  <c r="AG49" i="13"/>
  <c r="AF40" i="13"/>
  <c r="AO41" i="13"/>
  <c r="E41" i="13" s="1"/>
  <c r="AH41" i="13" l="1"/>
  <c r="AH40" i="13"/>
  <c r="AD41" i="13"/>
  <c r="AD40" i="13"/>
  <c r="F40" i="13" l="1"/>
  <c r="AH32" i="13"/>
  <c r="AO40" i="13" l="1"/>
  <c r="AO39" i="13"/>
  <c r="AL39" i="13"/>
  <c r="AD39" i="13" l="1"/>
  <c r="F39" i="13" l="1"/>
  <c r="F41" i="13"/>
  <c r="AE32" i="13"/>
  <c r="AA46" i="13" l="1"/>
  <c r="AA50" i="13" s="1"/>
  <c r="F66" i="13"/>
  <c r="AA65" i="13"/>
  <c r="Z65" i="13"/>
  <c r="X45" i="13"/>
  <c r="AI39" i="13"/>
  <c r="AA51" i="13"/>
  <c r="P40" i="13"/>
  <c r="M40" i="13"/>
  <c r="AB40" i="13"/>
  <c r="AB39" i="13"/>
  <c r="F46" i="13" l="1"/>
  <c r="AB46" i="13"/>
  <c r="AI31" i="13"/>
  <c r="AL31" i="13"/>
  <c r="AO31" i="13"/>
  <c r="Z31" i="13"/>
  <c r="AB31" i="13" s="1"/>
  <c r="AF31" i="13"/>
  <c r="AH31" i="13" s="1"/>
  <c r="AC31" i="13"/>
  <c r="AE31" i="13" s="1"/>
  <c r="Z32" i="13" l="1"/>
  <c r="AB32" i="13" s="1"/>
  <c r="Z68" i="13"/>
  <c r="Z67" i="13" s="1"/>
  <c r="W68" i="13"/>
  <c r="Y51" i="13"/>
  <c r="Y40" i="13"/>
  <c r="Y50" i="13" s="1"/>
  <c r="Y39" i="13"/>
  <c r="Y32" i="13"/>
  <c r="Y31" i="13"/>
  <c r="I62" i="13"/>
  <c r="I71" i="13"/>
  <c r="U65" i="13"/>
  <c r="V65" i="13" s="1"/>
  <c r="T65" i="13"/>
  <c r="V66" i="13"/>
  <c r="F65" i="13"/>
  <c r="T68" i="13"/>
  <c r="U68" i="13"/>
  <c r="V50" i="13"/>
  <c r="V41" i="13"/>
  <c r="V51" i="13" s="1"/>
  <c r="V40" i="13"/>
  <c r="V39" i="13"/>
  <c r="V31" i="13"/>
  <c r="V32" i="13"/>
  <c r="U51" i="13"/>
  <c r="U50" i="13"/>
  <c r="U49" i="13"/>
  <c r="S40" i="13"/>
  <c r="S39" i="13"/>
  <c r="S32" i="13"/>
  <c r="S31" i="13"/>
  <c r="R38" i="13"/>
  <c r="V68" i="13" l="1"/>
  <c r="F68" i="13"/>
  <c r="F67" i="13"/>
  <c r="E68" i="13"/>
  <c r="U48" i="13"/>
  <c r="N50" i="13"/>
  <c r="O51" i="13"/>
  <c r="O49" i="13"/>
  <c r="N51" i="13"/>
  <c r="P39" i="13"/>
  <c r="P49" i="13" s="1"/>
  <c r="F33" i="13"/>
  <c r="M32" i="13"/>
  <c r="M31" i="13"/>
  <c r="G68" i="13"/>
  <c r="E47" i="13"/>
  <c r="E45" i="13" s="1"/>
  <c r="M39" i="13"/>
  <c r="L69" i="13"/>
  <c r="M69" i="13"/>
  <c r="O69" i="13"/>
  <c r="P69" i="13"/>
  <c r="Q69" i="13"/>
  <c r="R69" i="13"/>
  <c r="S69" i="13"/>
  <c r="T69" i="13"/>
  <c r="U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K69" i="13"/>
  <c r="E69" i="13" l="1"/>
  <c r="E23" i="13"/>
  <c r="AP23" i="13"/>
  <c r="AO23" i="13"/>
  <c r="AM23" i="13"/>
  <c r="AL23" i="13"/>
  <c r="AJ23" i="13"/>
  <c r="AI23" i="13"/>
  <c r="AG23" i="13"/>
  <c r="AF23" i="13"/>
  <c r="AD23" i="13"/>
  <c r="AC23" i="13"/>
  <c r="AA23" i="13"/>
  <c r="Z23" i="13"/>
  <c r="X23" i="13"/>
  <c r="W23" i="13"/>
  <c r="U23" i="13"/>
  <c r="T23" i="13"/>
  <c r="R23" i="13"/>
  <c r="Q23" i="13"/>
  <c r="O23" i="13"/>
  <c r="N23" i="13"/>
  <c r="L23" i="13"/>
  <c r="K23" i="13"/>
  <c r="I23" i="13"/>
  <c r="H23" i="13"/>
  <c r="I51" i="13"/>
  <c r="I13" i="13" s="1"/>
  <c r="I64" i="13" s="1"/>
  <c r="H51" i="13"/>
  <c r="H13" i="13" s="1"/>
  <c r="H64" i="13" s="1"/>
  <c r="H50" i="13"/>
  <c r="Q51" i="13"/>
  <c r="I12" i="13"/>
  <c r="H12" i="13"/>
  <c r="H63" i="13" s="1"/>
  <c r="H49" i="13"/>
  <c r="H11" i="13"/>
  <c r="H20" i="13" s="1"/>
  <c r="J10" i="13"/>
  <c r="G41" i="13"/>
  <c r="G51" i="13" s="1"/>
  <c r="J41" i="13"/>
  <c r="H38" i="13"/>
  <c r="J32" i="13"/>
  <c r="E32" i="13"/>
  <c r="J31" i="13"/>
  <c r="AQ45" i="13"/>
  <c r="L45" i="13"/>
  <c r="M45" i="13"/>
  <c r="N45" i="13"/>
  <c r="O45" i="13"/>
  <c r="P45" i="13"/>
  <c r="R45" i="13"/>
  <c r="S45" i="13"/>
  <c r="T45" i="13"/>
  <c r="U45" i="13"/>
  <c r="V45" i="13"/>
  <c r="W45" i="13"/>
  <c r="Y45" i="13"/>
  <c r="AA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K45" i="13"/>
  <c r="AC40" i="13"/>
  <c r="AE40" i="13" s="1"/>
  <c r="AF39" i="13"/>
  <c r="AH39" i="13" s="1"/>
  <c r="AC39" i="13"/>
  <c r="AE39" i="13" s="1"/>
  <c r="AL40" i="13"/>
  <c r="AI40" i="13"/>
  <c r="Z43" i="13"/>
  <c r="I21" i="13" l="1"/>
  <c r="I63" i="13"/>
  <c r="J63" i="13" s="1"/>
  <c r="Q13" i="13"/>
  <c r="Q22" i="13" s="1"/>
  <c r="I22" i="13"/>
  <c r="E31" i="13"/>
  <c r="E30" i="13" s="1"/>
  <c r="E40" i="13"/>
  <c r="E39" i="13"/>
  <c r="G39" i="13" s="1"/>
  <c r="G49" i="13" s="1"/>
  <c r="H22" i="13"/>
  <c r="H21" i="13"/>
  <c r="I10" i="13"/>
  <c r="AQ41" i="13"/>
  <c r="AQ40" i="13" s="1"/>
  <c r="AQ39" i="13" s="1"/>
  <c r="AP41" i="13"/>
  <c r="AP40" i="13" s="1"/>
  <c r="AP39" i="13" s="1"/>
  <c r="AN41" i="13"/>
  <c r="AN40" i="13" s="1"/>
  <c r="AN39" i="13" s="1"/>
  <c r="AM41" i="13"/>
  <c r="AK41" i="13"/>
  <c r="AK40" i="13" s="1"/>
  <c r="AK39" i="13" s="1"/>
  <c r="AJ41" i="13"/>
  <c r="F38" i="13"/>
  <c r="J38" i="13"/>
  <c r="J48" i="13" s="1"/>
  <c r="AQ32" i="13"/>
  <c r="AP32" i="13"/>
  <c r="AP31" i="13" s="1"/>
  <c r="AP30" i="13" s="1"/>
  <c r="AN32" i="13"/>
  <c r="AN51" i="13" s="1"/>
  <c r="AN13" i="13" s="1"/>
  <c r="AN22" i="13" s="1"/>
  <c r="AM32" i="13"/>
  <c r="AM31" i="13" s="1"/>
  <c r="AM30" i="13" s="1"/>
  <c r="AK32" i="13"/>
  <c r="AK51" i="13" s="1"/>
  <c r="AK13" i="13" s="1"/>
  <c r="AK22" i="13" s="1"/>
  <c r="AJ32" i="13"/>
  <c r="AJ31" i="13" s="1"/>
  <c r="AJ30" i="13" s="1"/>
  <c r="AH51" i="13"/>
  <c r="AG30" i="13"/>
  <c r="AE51" i="13"/>
  <c r="AE13" i="13" s="1"/>
  <c r="AE22" i="13" s="1"/>
  <c r="AD30" i="13"/>
  <c r="AE30" i="13" s="1"/>
  <c r="AB51" i="13"/>
  <c r="AB13" i="13" s="1"/>
  <c r="AB22" i="13" s="1"/>
  <c r="AA30" i="13"/>
  <c r="Y13" i="13"/>
  <c r="Y22" i="13" s="1"/>
  <c r="U30" i="13"/>
  <c r="P32" i="13"/>
  <c r="O32" i="13"/>
  <c r="G16" i="13"/>
  <c r="F16" i="13"/>
  <c r="G15" i="13"/>
  <c r="F15" i="13"/>
  <c r="X67" i="13"/>
  <c r="X66" i="13" s="1"/>
  <c r="X65" i="13" s="1"/>
  <c r="Y68" i="13"/>
  <c r="Y67" i="13" s="1"/>
  <c r="Y66" i="13" s="1"/>
  <c r="AO53" i="13"/>
  <c r="P67" i="13"/>
  <c r="P66" i="13" s="1"/>
  <c r="O67" i="13"/>
  <c r="O66" i="13" s="1"/>
  <c r="N67" i="13"/>
  <c r="M67" i="13"/>
  <c r="L67" i="13"/>
  <c r="S67" i="13"/>
  <c r="S66" i="13" s="1"/>
  <c r="R67" i="13"/>
  <c r="R66" i="13" s="1"/>
  <c r="U67" i="13"/>
  <c r="T67" i="13"/>
  <c r="W67" i="13"/>
  <c r="AA67" i="13"/>
  <c r="AB67" i="13"/>
  <c r="AB66" i="13" s="1"/>
  <c r="AC67" i="13"/>
  <c r="AC66" i="13" s="1"/>
  <c r="AD67" i="13"/>
  <c r="AD66" i="13" s="1"/>
  <c r="AE67" i="13"/>
  <c r="AE66" i="13" s="1"/>
  <c r="AF67" i="13"/>
  <c r="AG67" i="13"/>
  <c r="AG66" i="13" s="1"/>
  <c r="AH67" i="13"/>
  <c r="AH66" i="13" s="1"/>
  <c r="AI67" i="13"/>
  <c r="AI66" i="13" s="1"/>
  <c r="AJ67" i="13"/>
  <c r="AJ66" i="13" s="1"/>
  <c r="AK67" i="13"/>
  <c r="AK66" i="13" s="1"/>
  <c r="AL67" i="13"/>
  <c r="AL66" i="13" s="1"/>
  <c r="AM67" i="13"/>
  <c r="AM66" i="13" s="1"/>
  <c r="AN67" i="13"/>
  <c r="AN66" i="13" s="1"/>
  <c r="AO67" i="13"/>
  <c r="AP67" i="13"/>
  <c r="AP66" i="13" s="1"/>
  <c r="AQ67" i="13"/>
  <c r="AQ66" i="13" s="1"/>
  <c r="K67" i="13"/>
  <c r="N65" i="13"/>
  <c r="Z45" i="13"/>
  <c r="AB45" i="13" s="1"/>
  <c r="E54" i="13"/>
  <c r="E53" i="13" s="1"/>
  <c r="E56" i="13"/>
  <c r="E55" i="13" s="1"/>
  <c r="AO58" i="13"/>
  <c r="AO57" i="13" s="1"/>
  <c r="AO55" i="13"/>
  <c r="J22" i="13"/>
  <c r="J19" i="13" s="1"/>
  <c r="K51" i="13"/>
  <c r="M13" i="13"/>
  <c r="M22" i="13" s="1"/>
  <c r="N13" i="13"/>
  <c r="N64" i="13" s="1"/>
  <c r="R51" i="13"/>
  <c r="T51" i="13"/>
  <c r="W51" i="13"/>
  <c r="Z51" i="13"/>
  <c r="AC51" i="13"/>
  <c r="AC13" i="13" s="1"/>
  <c r="AC64" i="13" s="1"/>
  <c r="AF51" i="13"/>
  <c r="AF13" i="13" s="1"/>
  <c r="AF64" i="13" s="1"/>
  <c r="AI51" i="13"/>
  <c r="AI13" i="13" s="1"/>
  <c r="AL51" i="13"/>
  <c r="AL13" i="13" s="1"/>
  <c r="AL64" i="13" s="1"/>
  <c r="AO51" i="13"/>
  <c r="J50" i="13"/>
  <c r="J21" i="13" s="1"/>
  <c r="K50" i="13"/>
  <c r="Q50" i="13"/>
  <c r="Q12" i="13" s="1"/>
  <c r="Q63" i="13" s="1"/>
  <c r="T50" i="13"/>
  <c r="W50" i="13"/>
  <c r="Z50" i="13"/>
  <c r="Z12" i="13" s="1"/>
  <c r="AC50" i="13"/>
  <c r="AC12" i="13" s="1"/>
  <c r="AF50" i="13"/>
  <c r="AF12" i="13" s="1"/>
  <c r="AI50" i="13"/>
  <c r="AI12" i="13" s="1"/>
  <c r="AL50" i="13"/>
  <c r="AL12" i="13" s="1"/>
  <c r="AO50" i="13"/>
  <c r="AO12" i="13" s="1"/>
  <c r="K49" i="13"/>
  <c r="K11" i="13" s="1"/>
  <c r="K62" i="13" s="1"/>
  <c r="N49" i="13"/>
  <c r="Q49" i="13"/>
  <c r="Q11" i="13" s="1"/>
  <c r="Q62" i="13" s="1"/>
  <c r="T49" i="13"/>
  <c r="T11" i="13" s="1"/>
  <c r="T62" i="13" s="1"/>
  <c r="W49" i="13"/>
  <c r="W11" i="13" s="1"/>
  <c r="Z49" i="13"/>
  <c r="Z11" i="13" s="1"/>
  <c r="Z62" i="13" s="1"/>
  <c r="AC49" i="13"/>
  <c r="AF49" i="13"/>
  <c r="AI49" i="13"/>
  <c r="AL49" i="13"/>
  <c r="AO49" i="13"/>
  <c r="H62" i="13"/>
  <c r="K38" i="13"/>
  <c r="N38" i="13"/>
  <c r="Q38" i="13"/>
  <c r="T38" i="13"/>
  <c r="W38" i="13"/>
  <c r="Z38" i="13"/>
  <c r="AC38" i="13"/>
  <c r="AF38" i="13"/>
  <c r="AI38" i="13"/>
  <c r="AL38" i="13"/>
  <c r="AO38" i="13"/>
  <c r="I30" i="13"/>
  <c r="K30" i="13"/>
  <c r="N30" i="13"/>
  <c r="Q30" i="13"/>
  <c r="T30" i="13"/>
  <c r="W30" i="13"/>
  <c r="Z30" i="13"/>
  <c r="AC30" i="13"/>
  <c r="AF30" i="13"/>
  <c r="AI30" i="13"/>
  <c r="AL30" i="13"/>
  <c r="AO30" i="13"/>
  <c r="H30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V67" i="13" l="1"/>
  <c r="AN31" i="13"/>
  <c r="AN50" i="13" s="1"/>
  <c r="AN12" i="13" s="1"/>
  <c r="AN21" i="13" s="1"/>
  <c r="G50" i="13"/>
  <c r="G40" i="13"/>
  <c r="AB30" i="13"/>
  <c r="AH30" i="13"/>
  <c r="I19" i="13"/>
  <c r="AO11" i="13"/>
  <c r="AO62" i="13" s="1"/>
  <c r="AO48" i="13"/>
  <c r="AC11" i="13"/>
  <c r="AC62" i="13" s="1"/>
  <c r="AC48" i="13"/>
  <c r="AL21" i="13"/>
  <c r="AL63" i="13"/>
  <c r="Z21" i="13"/>
  <c r="Z63" i="13"/>
  <c r="AI22" i="13"/>
  <c r="AI64" i="13"/>
  <c r="O31" i="13"/>
  <c r="F32" i="13"/>
  <c r="G32" i="13" s="1"/>
  <c r="AI11" i="13"/>
  <c r="AI62" i="13" s="1"/>
  <c r="AI48" i="13"/>
  <c r="AF21" i="13"/>
  <c r="AF63" i="13"/>
  <c r="R13" i="13"/>
  <c r="S51" i="13"/>
  <c r="S13" i="13" s="1"/>
  <c r="S22" i="13" s="1"/>
  <c r="V30" i="13"/>
  <c r="AL11" i="13"/>
  <c r="AL62" i="13" s="1"/>
  <c r="AL48" i="13"/>
  <c r="AI21" i="13"/>
  <c r="AI63" i="13"/>
  <c r="AF11" i="13"/>
  <c r="AF62" i="13" s="1"/>
  <c r="AF48" i="13"/>
  <c r="AO21" i="13"/>
  <c r="AC21" i="13"/>
  <c r="AC63" i="13"/>
  <c r="AK31" i="13"/>
  <c r="AK50" i="13" s="1"/>
  <c r="AK12" i="13" s="1"/>
  <c r="AK21" i="13" s="1"/>
  <c r="Z13" i="13"/>
  <c r="Z64" i="13" s="1"/>
  <c r="Z48" i="13"/>
  <c r="Z20" i="13"/>
  <c r="W62" i="13"/>
  <c r="W48" i="13"/>
  <c r="Z22" i="13"/>
  <c r="E65" i="13"/>
  <c r="G65" i="13" s="1"/>
  <c r="G66" i="13"/>
  <c r="W12" i="13"/>
  <c r="W63" i="13" s="1"/>
  <c r="T48" i="13"/>
  <c r="W13" i="13"/>
  <c r="Q48" i="13"/>
  <c r="N11" i="13"/>
  <c r="N48" i="13"/>
  <c r="T12" i="13"/>
  <c r="T63" i="13" s="1"/>
  <c r="T13" i="13"/>
  <c r="N12" i="13"/>
  <c r="N63" i="13" s="1"/>
  <c r="E38" i="13"/>
  <c r="G38" i="13" s="1"/>
  <c r="G48" i="13" s="1"/>
  <c r="U13" i="13"/>
  <c r="U64" i="13" s="1"/>
  <c r="AG51" i="13"/>
  <c r="AJ51" i="13"/>
  <c r="AJ13" i="13" s="1"/>
  <c r="AM51" i="13"/>
  <c r="AM13" i="13" s="1"/>
  <c r="H19" i="13"/>
  <c r="AE50" i="13"/>
  <c r="AE12" i="13" s="1"/>
  <c r="AE21" i="13" s="1"/>
  <c r="Y12" i="13"/>
  <c r="Y21" i="13" s="1"/>
  <c r="O13" i="13"/>
  <c r="AQ38" i="13"/>
  <c r="AQ49" i="13"/>
  <c r="AQ11" i="13" s="1"/>
  <c r="R50" i="13"/>
  <c r="S50" i="13" s="1"/>
  <c r="S12" i="13" s="1"/>
  <c r="S21" i="13" s="1"/>
  <c r="R30" i="13"/>
  <c r="AQ51" i="13"/>
  <c r="AQ13" i="13" s="1"/>
  <c r="AQ22" i="13" s="1"/>
  <c r="AQ31" i="13"/>
  <c r="AA38" i="13"/>
  <c r="AB38" i="13" s="1"/>
  <c r="AA12" i="13"/>
  <c r="AD51" i="13"/>
  <c r="AP38" i="13"/>
  <c r="AP49" i="13"/>
  <c r="AP11" i="13" s="1"/>
  <c r="AP62" i="13" s="1"/>
  <c r="Q21" i="13"/>
  <c r="AC22" i="13"/>
  <c r="V13" i="13"/>
  <c r="V22" i="13" s="1"/>
  <c r="AM40" i="13"/>
  <c r="O38" i="13"/>
  <c r="P38" i="13" s="1"/>
  <c r="P48" i="13" s="1"/>
  <c r="P10" i="13" s="1"/>
  <c r="AP51" i="13"/>
  <c r="AP13" i="13" s="1"/>
  <c r="N22" i="13"/>
  <c r="P31" i="13"/>
  <c r="P13" i="13"/>
  <c r="P22" i="13" s="1"/>
  <c r="AB50" i="13"/>
  <c r="AB12" i="13" s="1"/>
  <c r="AB21" i="13" s="1"/>
  <c r="AN30" i="13"/>
  <c r="AJ40" i="13"/>
  <c r="AI20" i="13"/>
  <c r="W20" i="13"/>
  <c r="AH50" i="13"/>
  <c r="U12" i="13"/>
  <c r="U63" i="13" s="1"/>
  <c r="V63" i="13" s="1"/>
  <c r="M12" i="13"/>
  <c r="M21" i="13" s="1"/>
  <c r="AF22" i="13"/>
  <c r="AA13" i="13"/>
  <c r="X30" i="13"/>
  <c r="Y30" i="13" s="1"/>
  <c r="AF20" i="13"/>
  <c r="T20" i="13"/>
  <c r="AO13" i="13"/>
  <c r="AO64" i="13" s="1"/>
  <c r="Q20" i="13"/>
  <c r="AP50" i="13"/>
  <c r="AP12" i="13" s="1"/>
  <c r="AL22" i="13"/>
  <c r="L51" i="13"/>
  <c r="X51" i="13"/>
  <c r="X13" i="13" s="1"/>
  <c r="X22" i="13" s="1"/>
  <c r="K13" i="13"/>
  <c r="K64" i="13" s="1"/>
  <c r="E51" i="13"/>
  <c r="K12" i="13"/>
  <c r="K63" i="13" s="1"/>
  <c r="E50" i="13"/>
  <c r="J30" i="13"/>
  <c r="K48" i="13"/>
  <c r="E67" i="13"/>
  <c r="G67" i="13" s="1"/>
  <c r="AO66" i="13"/>
  <c r="AO63" i="13" s="1"/>
  <c r="U38" i="13"/>
  <c r="V49" i="13"/>
  <c r="V38" i="13"/>
  <c r="V48" i="13" s="1"/>
  <c r="R49" i="13"/>
  <c r="S49" i="13" s="1"/>
  <c r="S38" i="13"/>
  <c r="L49" i="13"/>
  <c r="L38" i="13"/>
  <c r="M38" i="13" s="1"/>
  <c r="M48" i="13" s="1"/>
  <c r="M10" i="13" s="1"/>
  <c r="M49" i="13"/>
  <c r="I49" i="13"/>
  <c r="J49" i="13"/>
  <c r="X49" i="13"/>
  <c r="X38" i="13"/>
  <c r="Y38" i="13" s="1"/>
  <c r="Y48" i="13" s="1"/>
  <c r="Y10" i="13" s="1"/>
  <c r="Y19" i="13" s="1"/>
  <c r="Y49" i="13"/>
  <c r="AB49" i="13"/>
  <c r="AN49" i="13"/>
  <c r="AN38" i="13"/>
  <c r="AK49" i="13"/>
  <c r="AK38" i="13"/>
  <c r="AH49" i="13"/>
  <c r="AN64" i="13"/>
  <c r="AB64" i="13"/>
  <c r="P64" i="13"/>
  <c r="J64" i="13"/>
  <c r="Y63" i="13"/>
  <c r="AQ64" i="13"/>
  <c r="AK64" i="13"/>
  <c r="AE64" i="13"/>
  <c r="Y64" i="13"/>
  <c r="M64" i="13"/>
  <c r="H61" i="13"/>
  <c r="AI10" i="13"/>
  <c r="Q10" i="13"/>
  <c r="H10" i="13"/>
  <c r="AL10" i="13"/>
  <c r="AF10" i="13"/>
  <c r="E58" i="13"/>
  <c r="E57" i="13" s="1"/>
  <c r="E49" i="13"/>
  <c r="H48" i="13"/>
  <c r="C5" i="8"/>
  <c r="D5" i="8" s="1"/>
  <c r="C8" i="8"/>
  <c r="D8" i="8" s="1"/>
  <c r="C11" i="8"/>
  <c r="D11" i="8" s="1"/>
  <c r="C14" i="8"/>
  <c r="D14" i="8" s="1"/>
  <c r="C19" i="8"/>
  <c r="D19" i="8" s="1"/>
  <c r="AF61" i="13" l="1"/>
  <c r="AF71" i="13" s="1"/>
  <c r="AG13" i="13"/>
  <c r="AH13" i="13" s="1"/>
  <c r="F51" i="13"/>
  <c r="AO20" i="13"/>
  <c r="Z10" i="13"/>
  <c r="AD13" i="13"/>
  <c r="AD22" i="13" s="1"/>
  <c r="AL20" i="13"/>
  <c r="AI19" i="13"/>
  <c r="AK30" i="13"/>
  <c r="AG22" i="13"/>
  <c r="N20" i="13"/>
  <c r="N62" i="13"/>
  <c r="E62" i="13" s="1"/>
  <c r="O30" i="13"/>
  <c r="O50" i="13"/>
  <c r="O48" i="13" s="1"/>
  <c r="F31" i="13"/>
  <c r="AC10" i="13"/>
  <c r="AA22" i="13"/>
  <c r="AA64" i="13"/>
  <c r="O22" i="13"/>
  <c r="O64" i="13"/>
  <c r="AJ22" i="13"/>
  <c r="AJ64" i="13"/>
  <c r="AP21" i="13"/>
  <c r="AP63" i="13"/>
  <c r="AO10" i="13"/>
  <c r="E63" i="13"/>
  <c r="T22" i="13"/>
  <c r="T64" i="13"/>
  <c r="E11" i="13"/>
  <c r="E20" i="13" s="1"/>
  <c r="AP22" i="13"/>
  <c r="AP64" i="13"/>
  <c r="W10" i="13"/>
  <c r="AC20" i="13"/>
  <c r="AC19" i="13" s="1"/>
  <c r="AF19" i="13"/>
  <c r="AP48" i="13"/>
  <c r="AA21" i="13"/>
  <c r="AA63" i="13"/>
  <c r="AM22" i="13"/>
  <c r="AM64" i="13"/>
  <c r="R22" i="13"/>
  <c r="R64" i="13"/>
  <c r="E13" i="13"/>
  <c r="E22" i="13" s="1"/>
  <c r="W21" i="13"/>
  <c r="W22" i="13"/>
  <c r="W64" i="13"/>
  <c r="J61" i="13"/>
  <c r="J71" i="13" s="1"/>
  <c r="H71" i="13"/>
  <c r="E48" i="13"/>
  <c r="U22" i="13"/>
  <c r="E12" i="13"/>
  <c r="E21" i="13" s="1"/>
  <c r="U21" i="13"/>
  <c r="T21" i="13"/>
  <c r="T19" i="13" s="1"/>
  <c r="R12" i="13"/>
  <c r="R48" i="13"/>
  <c r="S48" i="13" s="1"/>
  <c r="S10" i="13" s="1"/>
  <c r="N10" i="13"/>
  <c r="T10" i="13"/>
  <c r="N21" i="13"/>
  <c r="G11" i="13"/>
  <c r="G62" i="13" s="1"/>
  <c r="G14" i="13" s="1"/>
  <c r="K10" i="13"/>
  <c r="S64" i="13"/>
  <c r="AE63" i="13"/>
  <c r="AB63" i="13"/>
  <c r="AN63" i="13"/>
  <c r="AL19" i="13"/>
  <c r="V64" i="13"/>
  <c r="AA49" i="13"/>
  <c r="M63" i="13"/>
  <c r="X64" i="13"/>
  <c r="AQ62" i="13"/>
  <c r="AQ20" i="13"/>
  <c r="AP20" i="13"/>
  <c r="K21" i="13"/>
  <c r="L30" i="13"/>
  <c r="M30" i="13" s="1"/>
  <c r="L13" i="13"/>
  <c r="L64" i="13" s="1"/>
  <c r="AG50" i="13"/>
  <c r="AG12" i="13" s="1"/>
  <c r="AJ39" i="13"/>
  <c r="AJ50" i="13"/>
  <c r="AJ12" i="13" s="1"/>
  <c r="AJ63" i="13" s="1"/>
  <c r="P12" i="13"/>
  <c r="P30" i="13"/>
  <c r="K20" i="13"/>
  <c r="AM39" i="13"/>
  <c r="AM50" i="13"/>
  <c r="AM12" i="13" s="1"/>
  <c r="AM63" i="13" s="1"/>
  <c r="S63" i="13"/>
  <c r="L50" i="13"/>
  <c r="K22" i="13"/>
  <c r="AD50" i="13"/>
  <c r="AQ50" i="13"/>
  <c r="AQ12" i="13" s="1"/>
  <c r="AQ30" i="13"/>
  <c r="AP10" i="13"/>
  <c r="AK63" i="13"/>
  <c r="AO61" i="13"/>
  <c r="AO71" i="13" s="1"/>
  <c r="AO22" i="13"/>
  <c r="V12" i="13"/>
  <c r="Q19" i="13"/>
  <c r="AK11" i="13"/>
  <c r="AN11" i="13"/>
  <c r="AE11" i="13"/>
  <c r="AB11" i="13"/>
  <c r="Y11" i="13"/>
  <c r="X11" i="13"/>
  <c r="X20" i="13" s="1"/>
  <c r="J11" i="13"/>
  <c r="I20" i="13"/>
  <c r="M11" i="13"/>
  <c r="L11" i="13"/>
  <c r="P11" i="13"/>
  <c r="P20" i="13" s="1"/>
  <c r="O11" i="13"/>
  <c r="O62" i="13" s="1"/>
  <c r="S11" i="13"/>
  <c r="R11" i="13"/>
  <c r="V11" i="13"/>
  <c r="U11" i="13"/>
  <c r="U62" i="13" s="1"/>
  <c r="J20" i="13"/>
  <c r="AC61" i="13"/>
  <c r="AC71" i="13" s="1"/>
  <c r="Z61" i="13"/>
  <c r="Z71" i="13" s="1"/>
  <c r="AL61" i="13"/>
  <c r="AL71" i="13" s="1"/>
  <c r="Q61" i="13"/>
  <c r="Q71" i="13" s="1"/>
  <c r="AI61" i="13"/>
  <c r="AI71" i="13" s="1"/>
  <c r="Z19" i="13"/>
  <c r="C24" i="8"/>
  <c r="D24" i="8"/>
  <c r="N19" i="13" l="1"/>
  <c r="L10" i="13"/>
  <c r="AG63" i="13"/>
  <c r="AH12" i="13"/>
  <c r="AG64" i="13"/>
  <c r="AH22" i="13"/>
  <c r="AH64" i="13"/>
  <c r="AD64" i="13"/>
  <c r="AD12" i="13"/>
  <c r="AD63" i="13" s="1"/>
  <c r="E64" i="13"/>
  <c r="AP19" i="13"/>
  <c r="T61" i="13"/>
  <c r="R20" i="13"/>
  <c r="R19" i="13" s="1"/>
  <c r="R62" i="13"/>
  <c r="L20" i="13"/>
  <c r="L62" i="13"/>
  <c r="F64" i="13"/>
  <c r="AA11" i="13"/>
  <c r="AA10" i="13" s="1"/>
  <c r="AB10" i="13" s="1"/>
  <c r="AA48" i="13"/>
  <c r="W19" i="13"/>
  <c r="O12" i="13"/>
  <c r="O63" i="13" s="1"/>
  <c r="R21" i="13"/>
  <c r="R63" i="13"/>
  <c r="F13" i="13"/>
  <c r="G13" i="13" s="1"/>
  <c r="G22" i="13" s="1"/>
  <c r="L48" i="13"/>
  <c r="W61" i="13"/>
  <c r="W71" i="13" s="1"/>
  <c r="T71" i="13"/>
  <c r="U20" i="13"/>
  <c r="E10" i="13"/>
  <c r="N61" i="13"/>
  <c r="N71" i="13" s="1"/>
  <c r="O20" i="13"/>
  <c r="AP61" i="13"/>
  <c r="AP71" i="13" s="1"/>
  <c r="E19" i="13"/>
  <c r="AO19" i="13"/>
  <c r="V21" i="13"/>
  <c r="L12" i="13"/>
  <c r="AJ21" i="13"/>
  <c r="AQ21" i="13"/>
  <c r="AQ19" i="13" s="1"/>
  <c r="AQ63" i="13"/>
  <c r="AQ61" i="13" s="1"/>
  <c r="AQ71" i="13" s="1"/>
  <c r="AM21" i="13"/>
  <c r="K19" i="13"/>
  <c r="AJ38" i="13"/>
  <c r="AJ49" i="13"/>
  <c r="L22" i="13"/>
  <c r="F22" i="13" s="1"/>
  <c r="AD21" i="13"/>
  <c r="AM38" i="13"/>
  <c r="AM49" i="13"/>
  <c r="K61" i="13"/>
  <c r="AG21" i="13"/>
  <c r="AQ10" i="13"/>
  <c r="AD38" i="13"/>
  <c r="AE38" i="13" s="1"/>
  <c r="AD49" i="13"/>
  <c r="F49" i="13" s="1"/>
  <c r="P21" i="13"/>
  <c r="P19" i="13" s="1"/>
  <c r="P63" i="13"/>
  <c r="AG38" i="13"/>
  <c r="AH38" i="13" s="1"/>
  <c r="G31" i="13"/>
  <c r="F30" i="13"/>
  <c r="G30" i="13" s="1"/>
  <c r="U61" i="13"/>
  <c r="U71" i="13" s="1"/>
  <c r="U19" i="13"/>
  <c r="U10" i="13"/>
  <c r="V62" i="13"/>
  <c r="V10" i="13"/>
  <c r="V20" i="13"/>
  <c r="R61" i="13"/>
  <c r="R71" i="13" s="1"/>
  <c r="R10" i="13"/>
  <c r="S62" i="13"/>
  <c r="S61" i="13" s="1"/>
  <c r="S71" i="13" s="1"/>
  <c r="S20" i="13"/>
  <c r="S19" i="13" s="1"/>
  <c r="P62" i="13"/>
  <c r="M62" i="13"/>
  <c r="M61" i="13" s="1"/>
  <c r="M71" i="13" s="1"/>
  <c r="M20" i="13"/>
  <c r="M19" i="13" s="1"/>
  <c r="J62" i="13"/>
  <c r="X62" i="13"/>
  <c r="Y62" i="13"/>
  <c r="Y61" i="13" s="1"/>
  <c r="Y71" i="13" s="1"/>
  <c r="Y20" i="13"/>
  <c r="AB62" i="13"/>
  <c r="AB61" i="13" s="1"/>
  <c r="AB71" i="13" s="1"/>
  <c r="AB20" i="13"/>
  <c r="AB19" i="13" s="1"/>
  <c r="AE62" i="13"/>
  <c r="AE61" i="13" s="1"/>
  <c r="AE71" i="13" s="1"/>
  <c r="AE20" i="13"/>
  <c r="AE19" i="13" s="1"/>
  <c r="AN62" i="13"/>
  <c r="AN61" i="13" s="1"/>
  <c r="AN71" i="13" s="1"/>
  <c r="AN20" i="13"/>
  <c r="AN19" i="13" s="1"/>
  <c r="AN10" i="13"/>
  <c r="AK62" i="13"/>
  <c r="AK61" i="13" s="1"/>
  <c r="AK71" i="13" s="1"/>
  <c r="AK20" i="13"/>
  <c r="AK19" i="13" s="1"/>
  <c r="AK10" i="13"/>
  <c r="O10" i="13" l="1"/>
  <c r="AH21" i="13"/>
  <c r="AH63" i="13"/>
  <c r="O21" i="13"/>
  <c r="AJ11" i="13"/>
  <c r="AJ48" i="13"/>
  <c r="AA20" i="13"/>
  <c r="AA19" i="13" s="1"/>
  <c r="AA62" i="13"/>
  <c r="AG11" i="13"/>
  <c r="AH11" i="13" s="1"/>
  <c r="AG48" i="13"/>
  <c r="AD11" i="13"/>
  <c r="AD48" i="13"/>
  <c r="AM11" i="13"/>
  <c r="AM48" i="13"/>
  <c r="L63" i="13"/>
  <c r="V61" i="13"/>
  <c r="V71" i="13" s="1"/>
  <c r="K71" i="13"/>
  <c r="E61" i="13"/>
  <c r="E71" i="13" s="1"/>
  <c r="O19" i="13"/>
  <c r="P61" i="13"/>
  <c r="P71" i="13" s="1"/>
  <c r="V19" i="13"/>
  <c r="AJ10" i="13"/>
  <c r="G64" i="13"/>
  <c r="L21" i="13"/>
  <c r="L19" i="13" s="1"/>
  <c r="O61" i="13"/>
  <c r="O71" i="13" s="1"/>
  <c r="AH62" i="13" l="1"/>
  <c r="AH61" i="13" s="1"/>
  <c r="AH71" i="13" s="1"/>
  <c r="AH20" i="13"/>
  <c r="AH19" i="13" s="1"/>
  <c r="AA61" i="13"/>
  <c r="AA71" i="13" s="1"/>
  <c r="AD20" i="13"/>
  <c r="AD19" i="13" s="1"/>
  <c r="AD62" i="13"/>
  <c r="AD61" i="13" s="1"/>
  <c r="AD71" i="13" s="1"/>
  <c r="AD10" i="13"/>
  <c r="AE10" i="13" s="1"/>
  <c r="F11" i="13"/>
  <c r="AM20" i="13"/>
  <c r="AM19" i="13" s="1"/>
  <c r="AM62" i="13"/>
  <c r="AM61" i="13" s="1"/>
  <c r="AM71" i="13" s="1"/>
  <c r="AM10" i="13"/>
  <c r="AG20" i="13"/>
  <c r="AG19" i="13" s="1"/>
  <c r="AG62" i="13"/>
  <c r="AG61" i="13" s="1"/>
  <c r="AG71" i="13" s="1"/>
  <c r="AG10" i="13"/>
  <c r="AH10" i="13" s="1"/>
  <c r="AJ20" i="13"/>
  <c r="AJ19" i="13" s="1"/>
  <c r="AJ62" i="13"/>
  <c r="AJ61" i="13" s="1"/>
  <c r="AJ71" i="13" s="1"/>
  <c r="F14" i="13"/>
  <c r="F23" i="13" s="1"/>
  <c r="E70" i="13"/>
  <c r="L61" i="13"/>
  <c r="L71" i="13" s="1"/>
  <c r="F20" i="13" l="1"/>
  <c r="G20" i="13" s="1"/>
  <c r="F62" i="13"/>
  <c r="G46" i="13"/>
  <c r="F45" i="13"/>
  <c r="X50" i="13"/>
  <c r="F50" i="13" s="1"/>
  <c r="F48" i="13" s="1"/>
  <c r="G45" i="13" l="1"/>
  <c r="X12" i="13"/>
  <c r="X63" i="13" s="1"/>
  <c r="X48" i="13"/>
  <c r="X10" i="13" l="1"/>
  <c r="F12" i="13"/>
  <c r="X21" i="13"/>
  <c r="X19" i="13" l="1"/>
  <c r="F21" i="13"/>
  <c r="G12" i="13"/>
  <c r="F10" i="13"/>
  <c r="G10" i="13" s="1"/>
  <c r="X61" i="13"/>
  <c r="X71" i="13" s="1"/>
  <c r="F63" i="13"/>
  <c r="G21" i="13" l="1"/>
  <c r="F19" i="13"/>
  <c r="G19" i="13" s="1"/>
  <c r="F61" i="13"/>
  <c r="G63" i="13"/>
  <c r="F71" i="13" l="1"/>
  <c r="G61" i="13"/>
  <c r="F70" i="13"/>
</calcChain>
</file>

<file path=xl/sharedStrings.xml><?xml version="1.0" encoding="utf-8"?>
<sst xmlns="http://schemas.openxmlformats.org/spreadsheetml/2006/main" count="909" uniqueCount="378">
  <si>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</si>
  <si>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</si>
  <si>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</si>
  <si>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</si>
  <si>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</si>
  <si>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</si>
  <si>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</si>
  <si>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</si>
  <si>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</si>
  <si>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</si>
  <si>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</si>
  <si>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</si>
  <si>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</si>
  <si>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</si>
  <si>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</si>
  <si>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</si>
  <si>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</si>
  <si>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</si>
  <si>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</si>
  <si>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</si>
  <si>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</si>
  <si>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</si>
  <si>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</si>
  <si>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</si>
  <si>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</si>
  <si>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</si>
  <si>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</si>
  <si>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</si>
  <si>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</si>
  <si>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</si>
  <si>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</si>
  <si>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</si>
  <si>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</si>
  <si>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</si>
  <si>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</si>
  <si>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</si>
  <si>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</si>
  <si>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</si>
  <si>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</si>
  <si>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</si>
  <si>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</si>
  <si>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</si>
  <si>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</si>
  <si>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</si>
  <si>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</si>
  <si>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</si>
  <si>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</si>
  <si>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</si>
  <si>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</si>
  <si>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</si>
  <si>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</si>
  <si>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</si>
  <si>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</si>
  <si>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</si>
  <si>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</si>
  <si>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</si>
  <si>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</si>
  <si>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</si>
  <si>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</si>
  <si>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</si>
  <si>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</si>
  <si>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</si>
  <si>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</si>
  <si>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</si>
  <si>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</si>
  <si>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</si>
  <si>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</si>
  <si>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</si>
  <si>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</si>
  <si>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</si>
  <si>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</si>
  <si>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</si>
  <si>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</si>
  <si>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</si>
  <si>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</si>
  <si>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</si>
  <si>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</si>
  <si>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</si>
  <si>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</si>
  <si>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</si>
  <si>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</si>
  <si>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</si>
  <si>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</si>
  <si>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</si>
  <si>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</si>
  <si>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</si>
  <si>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</si>
  <si>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</si>
  <si>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</si>
  <si>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</si>
  <si>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</si>
  <si>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</si>
  <si>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</si>
  <si>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</si>
  <si>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</si>
  <si>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</si>
  <si>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</si>
  <si>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</si>
  <si>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</si>
  <si>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</si>
  <si>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</si>
  <si>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</si>
  <si>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</si>
  <si>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</si>
  <si>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</si>
  <si>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</si>
  <si>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</si>
  <si>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</si>
  <si>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</si>
  <si>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</si>
  <si>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</si>
  <si>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</si>
  <si>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</si>
  <si>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</si>
  <si>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</si>
  <si>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</si>
  <si>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</si>
  <si>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</si>
  <si>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</si>
  <si>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</si>
  <si>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</si>
  <si>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</si>
  <si>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</si>
  <si>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</si>
  <si>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</si>
  <si>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</si>
  <si>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</si>
  <si>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</si>
  <si>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</si>
  <si>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</si>
  <si>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</si>
  <si>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</si>
  <si>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</si>
  <si>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</si>
  <si>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</si>
  <si>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</si>
  <si>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</si>
  <si>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</si>
  <si>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</si>
  <si>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</si>
  <si>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</si>
  <si>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</si>
  <si>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</si>
  <si>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</si>
  <si>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</si>
  <si>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</si>
  <si>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</si>
  <si>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</si>
  <si>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</si>
  <si>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</si>
  <si>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</si>
  <si>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</si>
  <si>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</si>
  <si>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</si>
  <si>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</si>
  <si>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</si>
  <si>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</si>
  <si>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</si>
  <si>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</si>
  <si>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</si>
  <si>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</si>
  <si>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</si>
  <si>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</si>
  <si>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</si>
  <si>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</si>
  <si>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</si>
  <si>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</si>
  <si>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</si>
  <si>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</si>
  <si>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</si>
  <si>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</si>
  <si>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</si>
  <si>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</si>
  <si>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</si>
  <si>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</si>
  <si>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</si>
  <si>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</si>
  <si>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</si>
  <si>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</si>
  <si>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</si>
  <si>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</si>
  <si>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</si>
  <si>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</si>
  <si>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</si>
  <si>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</si>
  <si>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</si>
  <si>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</si>
  <si>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</si>
  <si>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</si>
  <si>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</si>
  <si>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</si>
  <si>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</si>
  <si>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</si>
  <si>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</si>
  <si>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</si>
  <si>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</si>
  <si>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</si>
  <si>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</si>
  <si>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</si>
  <si>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</si>
  <si>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</si>
  <si>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</si>
  <si>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</si>
  <si>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</si>
  <si>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</si>
  <si>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</si>
  <si>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</si>
  <si>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</si>
  <si>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</si>
  <si>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</si>
  <si>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</si>
  <si>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</si>
  <si>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</si>
  <si>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</si>
  <si>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</si>
  <si>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</si>
  <si>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</si>
  <si>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</si>
  <si>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</si>
  <si>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</si>
  <si>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</si>
  <si>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</si>
  <si>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</si>
  <si>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</si>
  <si>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</si>
  <si>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</si>
  <si>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</si>
  <si>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</si>
  <si>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</si>
  <si>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</si>
  <si>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</si>
  <si>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</si>
  <si>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</si>
  <si>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</si>
  <si>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</si>
  <si>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</si>
  <si>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</si>
  <si>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</si>
  <si>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</si>
  <si>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</si>
  <si>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</si>
  <si>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</si>
  <si>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</si>
  <si>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</si>
  <si>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</si>
  <si>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</si>
  <si>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</si>
  <si>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</si>
  <si>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</si>
  <si>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</si>
  <si>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</si>
  <si>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</si>
  <si>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</si>
  <si>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</si>
  <si>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</si>
  <si>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</si>
  <si>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</si>
  <si>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</si>
  <si>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</si>
  <si>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</si>
  <si>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</si>
  <si>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</si>
  <si>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</si>
  <si>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Базовый показатель на начало реализации муниципальной программы</t>
  </si>
  <si>
    <t>1.1.1.</t>
  </si>
  <si>
    <t>Подпрограмма 2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</si>
  <si>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</si>
  <si>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</si>
  <si>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</si>
  <si>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</si>
  <si>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</si>
  <si>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Таблица 1</t>
  </si>
  <si>
    <t>(Наименование мероприятия)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</si>
  <si>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</si>
  <si>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</si>
  <si>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</si>
  <si>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</si>
  <si>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</si>
  <si>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</si>
  <si>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</si>
  <si>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</si>
  <si>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</si>
  <si>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</si>
  <si>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 xml:space="preserve">%  от плана </t>
  </si>
  <si>
    <t>% достижения показателя на отчетную дату</t>
  </si>
  <si>
    <t>х</t>
  </si>
  <si>
    <t>-</t>
  </si>
  <si>
    <t>бюджет автономного округа (дорожный фонд)</t>
  </si>
  <si>
    <t>Примечание:</t>
  </si>
  <si>
    <t>по муниципальной программе ____________________________________</t>
  </si>
  <si>
    <t xml:space="preserve">№ основного мероприятия муниципальной  программы 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</si>
  <si>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</si>
  <si>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</si>
  <si>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</si>
  <si>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</si>
  <si>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</si>
  <si>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Выравнивание бюджетной обеспеченности поселений района из районного фонда финансовой поддержки (показатель 1)</t>
  </si>
  <si>
    <t>Управление резервными средствами бюджета Нижневартов-ского района (показатель 7)</t>
  </si>
  <si>
    <t>Эффективное управление муниципальным долгом (показатель 6)</t>
  </si>
  <si>
    <t>Предоставление иных межбюджет-ных трансфертов бюджетам поселений района в рамках проведения конкурсного отбора проектов «Народная ини-циатива»                                                                                                                                                                                                                                                                                                                           (показатель 1)</t>
  </si>
  <si>
    <t>Повышение эффективности управления муниципальными финансами (показатель 3)</t>
  </si>
  <si>
    <t>Соисполнитель 1: управление экологии и природопользования администрации района</t>
  </si>
  <si>
    <t xml:space="preserve">Соисполнитель 2:                              отдел жилищно-коммунального хозяйства, энергетики и строительства администрации района (управление организации деятельности администрации района) </t>
  </si>
  <si>
    <t>ответственный исполнитель: департамент финансов администрации района</t>
  </si>
  <si>
    <t>Результат реализации.                                                                                                                                                                                                                                                                                   Причины отклонения  фактического исполнения от запланированного</t>
  </si>
  <si>
    <t>1.</t>
  </si>
  <si>
    <t>Своевременность перечисления межбюджетных трансфертов (включая субвенции, субсидии, иные межбюджетные трансферты из вышестоящих бюджетов) поселениям района (да/нет; 1/0)</t>
  </si>
  <si>
    <t>2.</t>
  </si>
  <si>
    <t>Отсутствие просроченной  кредиторской задолженности в бюджетах поселений района по выплате заработной платы и оплате коммунальных услуг (да/нет; 1/0)</t>
  </si>
  <si>
    <t>3.</t>
  </si>
  <si>
    <t>Рост средней итоговой оценки качества организации и осуществления бюджетного процесса в поселениях района, в баллах, с 40 баллов до 42 баллов.</t>
  </si>
  <si>
    <t>4.</t>
  </si>
  <si>
    <t>Исполнение плана по налоговым и неналоговым доходам, утвержденного решением Думы района о бюджете района, %</t>
  </si>
  <si>
    <t>5.</t>
  </si>
  <si>
    <t>Количество главных распорядителей средств бюджета района, главных администраторов доходов бюджета, имеющих итоговую оценку качества финансового менеджмента более 80 %, в  единицах, с 6 до 7</t>
  </si>
  <si>
    <t>6.</t>
  </si>
  <si>
    <t>Соблюдение предельного объема муниципального внутреннего долга района, установленного нормативными правовыми актами района, (да/нет, 1/0)</t>
  </si>
  <si>
    <t>7.</t>
  </si>
  <si>
    <t>Исполнение расходных обязательств района за отчетный финансовый год в размере не менее 92% от уточненных бюджетных ассигнований (без учета резервных средств бюджета района), %, с 91,7 до 92 %</t>
  </si>
  <si>
    <t>8.</t>
  </si>
  <si>
    <t>≥ 98,5 %</t>
  </si>
  <si>
    <t>&gt;= 92%</t>
  </si>
  <si>
    <t>Показатель будет рассчитан  в июле  2021 года</t>
  </si>
  <si>
    <t>Показатель будет рассчитан  по итогам  2020 года</t>
  </si>
  <si>
    <t>Доля реализованных проектов, направленных на содействие развитию исторических и иных местных традиций в населенных пунктах района, в которых проведены мероприятия в связи с наступившими юбилейными датами, к аналогичным проектам, отобранным по результатам конкурса на условиях инициативного бюджетирования, %, 100%.</t>
  </si>
  <si>
    <t>9.</t>
  </si>
  <si>
    <t>Доля городских и сельских поселений, уровень которых после предоставления дотации на выравнивание бюджетной обеспеченности из бюджета района составляет более 90% от установленного критерия                                 выравнивания поселений, %, 100%.</t>
  </si>
  <si>
    <t>Значение показателя на 2020  год</t>
  </si>
  <si>
    <t xml:space="preserve">Директор департамента финансов             </t>
  </si>
  <si>
    <t>М.А. Синева</t>
  </si>
  <si>
    <t xml:space="preserve">Исполнитель: </t>
  </si>
  <si>
    <t>Заместитель начальника отдела расходов бюджета департамента финансов</t>
  </si>
  <si>
    <t>______________________</t>
  </si>
  <si>
    <t>Директор департамента финансов администрации района   ______________________ (М.А. Синева)</t>
  </si>
  <si>
    <t>(С.А. Вандрей)</t>
  </si>
  <si>
    <t xml:space="preserve">Исполнители: </t>
  </si>
  <si>
    <t>_______________</t>
  </si>
  <si>
    <t xml:space="preserve">Заместитель начальника отдела расходов бюджета департамента финансов                                             </t>
  </si>
  <si>
    <t>тел 8 (3466) 49-86-52 (вн.12-52)</t>
  </si>
  <si>
    <t>С.А. Вандрей</t>
  </si>
  <si>
    <t>_____________</t>
  </si>
  <si>
    <t>II  квартал</t>
  </si>
  <si>
    <t>I  кувартал</t>
  </si>
  <si>
    <t>III  квартал</t>
  </si>
  <si>
    <t>IV квартал</t>
  </si>
  <si>
    <t>Таблица 3</t>
  </si>
  <si>
    <t>Наименование муниципальной составляющей проекта</t>
  </si>
  <si>
    <t>фактическое исполнение (нарастающим итогом</t>
  </si>
  <si>
    <t xml:space="preserve">по состоянию на отчетную дату) </t>
  </si>
  <si>
    <t>план**</t>
  </si>
  <si>
    <t xml:space="preserve">по состоянию на отчетную дату** </t>
  </si>
  <si>
    <t>Наименование портфеля проектов:</t>
  </si>
  <si>
    <t xml:space="preserve">Региональный проект "__________" </t>
  </si>
  <si>
    <t>** - заполняется в разрезе региональных проектов муниципальных проектов по строкам "Наименование портфеля проектов" и "Всего по портфелям проектов" не заполняется.</t>
  </si>
  <si>
    <t>Руководитель структурного подразделения администрации района (муниципального учреждения района) __________________________ (Ф.И.О. подпись)</t>
  </si>
  <si>
    <t>Исполнитель: __________________________ (Ф.И.О. подпись)</t>
  </si>
  <si>
    <t>Согласовано:</t>
  </si>
  <si>
    <t>Начальник отдела инвестиций и проектной деятельности департамента экономики   администрации района___________________ (Ф.И.О. подпись)</t>
  </si>
  <si>
    <r>
      <t>ожидаемый (</t>
    </r>
    <r>
      <rPr>
        <i/>
        <sz val="12"/>
        <color theme="1"/>
        <rFont val="Times New Roman"/>
        <family val="1"/>
        <charset val="204"/>
      </rPr>
      <t>количественно-измеримый</t>
    </r>
    <r>
      <rPr>
        <sz val="12"/>
        <color theme="1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</si>
  <si>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2"/>
        <color theme="1"/>
        <rFont val="Times New Roman"/>
        <family val="1"/>
        <charset val="204"/>
      </rPr>
      <t>оличественно-измеримый</t>
    </r>
    <r>
      <rPr>
        <sz val="12"/>
        <color theme="1"/>
        <rFont val="Times New Roman"/>
        <family val="1"/>
        <charset val="204"/>
      </rPr>
      <t xml:space="preserve">) результат, основные социально значимые события, достижение результатов, контрольных точек и мероприятий  </t>
    </r>
  </si>
  <si>
    <t xml:space="preserve">план, в соответствии с постановлением №___  от ______ (в ред. от ________) *
</t>
  </si>
  <si>
    <t xml:space="preserve">фактическое исполнение (нарастающим итогом
по состоянию на отчетную дату) 
</t>
  </si>
  <si>
    <t>Постановление администрации района от 26.10.2018 № 2448 «Об утверждении муниципальной программы «Управление в сфере муниципальных финансов в Нижневартовском районе» (в редакции от 06.02.2019 №282, от 19.03.2019 № 601, от 18.06.2019 № 1227, от 02.08.2019 №1577, от 30.10.2019 № 2137, от 30.10.2019 № 2152. от 31.01.2020 № 138, от 10.06.2020 №855)</t>
  </si>
  <si>
    <t>Обеспечение сбалансиро-ванности бюджетов поселений района, предоставление межбюджетных трансфертов на исполнение вопросов ме-стного значения поселений, для компенсации до-полнительных расходов, воз-никших в ре-зультате решений, принятых органами власти другого уровня (показатель 1,2,8)</t>
  </si>
  <si>
    <t>Средства перемещены на резерв.</t>
  </si>
  <si>
    <t xml:space="preserve">Показатель рассчитан за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Дума Нижневартовского района - 82,5
2. Администрация Нижневартовского района- 93,9
3. Управление образования и молодежной политики администрации района -94,0
4. Управление культуры администрации района - 95,0
5. Отдел по физической культуре и спорту администрации района - 96,4
6. Отдел по жилищно-коммунальному хозяйству, энергетике и строительству - 86,3
7. Департамент финансов -100
ИТОГО: 92,6
</t>
  </si>
  <si>
    <t>Начальник отдела МБТ и СП __________________Т.П. Феоктистова</t>
  </si>
  <si>
    <t>тел 8 (3466) 49-87-76 (вн.1376)</t>
  </si>
  <si>
    <r>
      <rPr>
        <b/>
        <sz val="16"/>
        <rFont val="Times New Roman"/>
        <family val="1"/>
        <charset val="204"/>
      </rPr>
      <t>По мероприятию предусмотрены МБТ в сумме 1 700,0 тыс. рублей, исполнено в сумме 298,5тыс. рублей или 17,6 %,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из бюджета округа на подготовку к юбилейным датам муниципальных образований района.                                                                                                       </t>
    </r>
  </si>
  <si>
    <t>Исполнение показателя планируется в  сентябре, октябре, ноябре  месяце (проведение работ по благоустройству, посвященных юбилейным и празднечным датам поселений района)</t>
  </si>
  <si>
    <t>Начальник отдела МБТ и СП                                                                  ______________________  Т.П. Феоктистова</t>
  </si>
  <si>
    <t>тел 8 (3466) 49-87-76</t>
  </si>
  <si>
    <t>план на 2020 год *</t>
  </si>
  <si>
    <t>Целевые показатели муниципальной программы «Управление в сфере муниципальных финансов в Нижневартовском районе»  2020 год</t>
  </si>
  <si>
    <t>График (сетевой график) реализации  муниципальной программы на 01.10.2020 год</t>
  </si>
  <si>
    <t>Всего по муниципальной программе предусмотрено в сумме 1 186 172,6 т. р., исполнено в сумме 615 537,2 тыс. рублей или 51,9%, в том числе:</t>
  </si>
  <si>
    <r>
      <rPr>
        <b/>
        <sz val="16"/>
        <rFont val="Times New Roman"/>
        <family val="1"/>
        <charset val="204"/>
      </rPr>
      <t xml:space="preserve">по мероприятию предусмотрены дотации на выравнивание бюджетной обеспеченности смотрено в сумме 188 697,6 тыс. рублей, исполнено в сумме 150 958 тыс.рублей или 80%, в том числе:   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из бюджета округа предусмотрено в сумме 187 500,6 т. р. исполнено в сумме 150 000 тыс. рублей или 80%;                                                                                                              из  местного бюджета предусмотрено в сумме 1 197,0 тыс. рублей, исполнено в сумме 957,1 тыс.рублей или 80%.</t>
    </r>
  </si>
  <si>
    <r>
      <rPr>
        <b/>
        <sz val="18"/>
        <rFont val="Times New Roman"/>
        <family val="1"/>
        <charset val="204"/>
      </rPr>
      <t xml:space="preserve">по мероприятию предусмотрено в сумме 955 252,4 т.р., исполнено в сумме 391 191,2 т.р. или 41,0%, а именно из:    </t>
    </r>
    <r>
      <rPr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-федерального бюджета в сумме 3 905,4 т.р.,исполнено в сумме 2 608,5 тыс. рублей или 66,8 %, в том числе:   </t>
    </r>
    <r>
      <rPr>
        <i/>
        <sz val="18"/>
        <rFont val="Times New Roman"/>
        <family val="1"/>
        <charset val="204"/>
      </rPr>
      <t xml:space="preserve">       </t>
    </r>
    <r>
      <rPr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в сумме 3704,7 т. р. исполнено в сумме 3 001,0 тыс. рублей или 81,0 %;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200,6 т.р. исполнено в сумме 115,4 тыс. рублей или 57,5 %;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-бюджета округа в сумме 6 203,0 т.р. исполнено в сумме 1 229,7 тыс. рублей или 19,8% , в том числе:  </t>
    </r>
    <r>
      <rPr>
        <i/>
        <sz val="18"/>
        <rFont val="Times New Roman"/>
        <family val="1"/>
        <charset val="204"/>
      </rPr>
      <t xml:space="preserve">   </t>
    </r>
    <r>
      <rPr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на обеспечение финансирования в рамках программы "Содействие занятости" в сумме 6125,4 т. р. исполнено в сумме 1152,1 тыс. рублей или 18,8 %;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53,5 т. р. исполнено в сумме 53,5 тыс. рублей или 100 %;                                                                                                                                                       субвенции на осуществление отдельных  государственных полномочий  ХМАО-Юры  в сфере  обращения с твердыми коммунальными отходами (ОБ) в сумме 24,1 т.р. или 24,1т.р. или 100 %;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  <charset val="204"/>
      </rPr>
      <t xml:space="preserve">-местного бюджета в сумме 945 144,1  т.р., исполнено в сумме 387 504,6 </t>
    </r>
    <r>
      <rPr>
        <sz val="18"/>
        <rFont val="Times New Roman"/>
        <family val="1"/>
        <charset val="204"/>
      </rPr>
      <t>или 41 % (в том числе по делегированным полномочиям  в сумме 631 194,0 т.р., исполнение составило в сумме 212 483,8 т.р. или 33,7 %) ;                                                                                                                                                                                                                                                                 иные мбт на содержание ОМС для исполнения полномочий поселением по содержанию подъездных дорог в сумме 465,6 т.р. исполнено в сумме 349,2 т.р. или 75 %.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</si>
</sst>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#,##0.0_ ;\-#,##0.0\ "/>
    <numFmt numFmtId="169" formatCode="#,##0.000"/>
    <numFmt numFmtId="170" formatCode="_-* #,##0.0_р_._-;\-* #,##0.0_р_._-;_-* &quot;-&quot;?_р_._-;_-@_-"/>
    <numFmt numFmtId="171" formatCode="#,##0_ ;\-#,##0\ "/>
    <numFmt numFmtId="172" formatCode="#,##0.00_ ;\-#,##0.00\ "/>
    <numFmt numFmtId="173" formatCode="_-* #,##0.0\ _₽_-;\-* #,##0.0\ _₽_-;_-* &quot;-&quot;?\ _₽_-;_-@_-"/>
  </numFmts>
  <fonts count="5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7">
    <xf numFmtId="0" fontId="0" fillId="0" borderId="0"/>
    <xf numFmtId="0" fontId="14" fillId="0" borderId="0"/>
    <xf numFmtId="165" fontId="13" fillId="0" borderId="0" applyFont="0" applyFill="0" applyBorder="0" applyAlignment="0" applyProtection="0"/>
    <xf numFmtId="0" fontId="13" fillId="0" borderId="0"/>
    <xf numFmtId="0" fontId="14" fillId="0" borderId="0"/>
    <xf numFmtId="165" fontId="13" fillId="0" borderId="0" applyFont="0" applyFill="0" applyBorder="0" applyAlignment="0" applyProtection="0"/>
    <xf numFmtId="0" fontId="13" fillId="0" borderId="0"/>
  </cellStyleXfs>
  <cellXfs count="74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6" fontId="16" fillId="0" borderId="1" xfId="0" applyNumberFormat="1" applyFont="1" applyBorder="1" applyAlignment="1" applyProtection="1">
      <alignment horizontal="center" vertical="top" wrapText="1"/>
      <protection hidden="1"/>
    </xf>
    <xf numFmtId="166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166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2" xfId="0" applyNumberFormat="1" applyFont="1" applyBorder="1" applyAlignment="1" applyProtection="1">
      <alignment vertical="center"/>
      <protection hidden="1"/>
    </xf>
    <xf numFmtId="166" fontId="16" fillId="0" borderId="3" xfId="0" applyNumberFormat="1" applyFont="1" applyBorder="1" applyAlignment="1" applyProtection="1">
      <alignment horizontal="center" vertical="top" wrapText="1"/>
      <protection hidden="1"/>
    </xf>
    <xf numFmtId="166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6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8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6" fontId="3" fillId="0" borderId="0" xfId="2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8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166" fontId="19" fillId="0" borderId="0" xfId="2" applyNumberFormat="1" applyFont="1" applyFill="1" applyBorder="1" applyAlignment="1" applyProtection="1">
      <alignment vertical="center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Border="1"/>
    <xf numFmtId="0" fontId="16" fillId="0" borderId="1" xfId="3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9" fontId="6" fillId="0" borderId="0" xfId="3" applyNumberFormat="1" applyFont="1" applyFill="1" applyBorder="1" applyAlignment="1">
      <alignment vertical="center"/>
    </xf>
    <xf numFmtId="166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0" fontId="18" fillId="0" borderId="0" xfId="0" applyFont="1" applyAlignment="1">
      <alignment horizontal="center" vertical="top" wrapText="1"/>
    </xf>
    <xf numFmtId="170" fontId="3" fillId="0" borderId="0" xfId="0" applyNumberFormat="1" applyFont="1" applyFill="1" applyBorder="1" applyAlignment="1" applyProtection="1">
      <alignment vertical="center"/>
    </xf>
    <xf numFmtId="170" fontId="3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>
      <alignment vertical="center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1" fontId="19" fillId="0" borderId="8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</xf>
    <xf numFmtId="166" fontId="18" fillId="0" borderId="30" xfId="0" applyNumberFormat="1" applyFont="1" applyFill="1" applyBorder="1" applyAlignment="1" applyProtection="1">
      <alignment horizontal="center" vertical="top" wrapText="1"/>
    </xf>
    <xf numFmtId="166" fontId="18" fillId="0" borderId="14" xfId="0" applyNumberFormat="1" applyFont="1" applyFill="1" applyBorder="1" applyAlignment="1" applyProtection="1">
      <alignment horizontal="center" vertical="top" wrapText="1"/>
    </xf>
    <xf numFmtId="10" fontId="18" fillId="0" borderId="23" xfId="0" applyNumberFormat="1" applyFont="1" applyFill="1" applyBorder="1" applyAlignment="1" applyProtection="1">
      <alignment horizontal="center" vertical="top" wrapText="1"/>
    </xf>
    <xf numFmtId="166" fontId="18" fillId="0" borderId="22" xfId="0" applyNumberFormat="1" applyFont="1" applyFill="1" applyBorder="1" applyAlignment="1" applyProtection="1">
      <alignment horizontal="center" vertical="top" wrapText="1"/>
    </xf>
    <xf numFmtId="10" fontId="18" fillId="0" borderId="58" xfId="0" applyNumberFormat="1" applyFont="1" applyFill="1" applyBorder="1" applyAlignment="1" applyProtection="1">
      <alignment horizontal="center" vertical="top" wrapText="1"/>
    </xf>
    <xf numFmtId="166" fontId="18" fillId="0" borderId="59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/>
    <xf numFmtId="0" fontId="2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166" fontId="21" fillId="0" borderId="0" xfId="0" applyNumberFormat="1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right" vertical="center"/>
    </xf>
    <xf numFmtId="166" fontId="21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wrapText="1"/>
    </xf>
    <xf numFmtId="3" fontId="27" fillId="0" borderId="0" xfId="0" applyNumberFormat="1" applyFont="1" applyAlignment="1">
      <alignment horizontal="center" vertical="center"/>
    </xf>
    <xf numFmtId="0" fontId="27" fillId="0" borderId="0" xfId="0" applyFont="1"/>
    <xf numFmtId="0" fontId="18" fillId="0" borderId="0" xfId="0" applyFont="1"/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7" fillId="0" borderId="0" xfId="0" applyFont="1"/>
    <xf numFmtId="166" fontId="1" fillId="0" borderId="0" xfId="0" applyNumberFormat="1" applyFont="1" applyFill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30" fillId="0" borderId="46" xfId="0" applyFont="1" applyFill="1" applyBorder="1" applyAlignment="1" applyProtection="1">
      <alignment horizontal="left" vertical="top" wrapText="1"/>
    </xf>
    <xf numFmtId="0" fontId="31" fillId="0" borderId="5" xfId="0" applyFont="1" applyFill="1" applyBorder="1" applyAlignment="1">
      <alignment vertical="top" wrapText="1"/>
    </xf>
    <xf numFmtId="170" fontId="30" fillId="0" borderId="5" xfId="2" applyNumberFormat="1" applyFont="1" applyFill="1" applyBorder="1" applyAlignment="1" applyProtection="1">
      <alignment horizontal="right" wrapText="1"/>
    </xf>
    <xf numFmtId="0" fontId="31" fillId="0" borderId="1" xfId="0" applyFont="1" applyFill="1" applyBorder="1" applyAlignment="1">
      <alignment vertical="top" wrapText="1"/>
    </xf>
    <xf numFmtId="170" fontId="25" fillId="0" borderId="1" xfId="2" applyNumberFormat="1" applyFont="1" applyFill="1" applyBorder="1" applyAlignment="1" applyProtection="1">
      <alignment horizontal="right" wrapText="1"/>
    </xf>
    <xf numFmtId="170" fontId="30" fillId="0" borderId="48" xfId="2" applyNumberFormat="1" applyFont="1" applyFill="1" applyBorder="1" applyAlignment="1" applyProtection="1">
      <alignment horizontal="right" vertical="top" wrapText="1"/>
    </xf>
    <xf numFmtId="170" fontId="30" fillId="0" borderId="49" xfId="2" applyNumberFormat="1" applyFont="1" applyFill="1" applyBorder="1" applyAlignment="1" applyProtection="1">
      <alignment horizontal="right" vertical="top" wrapText="1"/>
    </xf>
    <xf numFmtId="170" fontId="25" fillId="0" borderId="5" xfId="2" applyNumberFormat="1" applyFont="1" applyFill="1" applyBorder="1" applyAlignment="1" applyProtection="1">
      <alignment horizontal="right" vertical="top" wrapText="1"/>
    </xf>
    <xf numFmtId="170" fontId="25" fillId="0" borderId="1" xfId="2" applyNumberFormat="1" applyFont="1" applyFill="1" applyBorder="1" applyAlignment="1" applyProtection="1">
      <alignment horizontal="right" vertical="top" wrapText="1"/>
    </xf>
    <xf numFmtId="170" fontId="25" fillId="0" borderId="14" xfId="2" applyNumberFormat="1" applyFont="1" applyFill="1" applyBorder="1" applyAlignment="1" applyProtection="1">
      <alignment horizontal="right" vertical="top" wrapText="1"/>
    </xf>
    <xf numFmtId="10" fontId="25" fillId="0" borderId="14" xfId="2" applyNumberFormat="1" applyFont="1" applyFill="1" applyBorder="1" applyAlignment="1" applyProtection="1">
      <alignment horizontal="right" vertical="top" wrapText="1"/>
    </xf>
    <xf numFmtId="170" fontId="30" fillId="0" borderId="5" xfId="2" applyNumberFormat="1" applyFont="1" applyFill="1" applyBorder="1" applyAlignment="1" applyProtection="1">
      <alignment horizontal="right" vertical="top" wrapText="1"/>
    </xf>
    <xf numFmtId="170" fontId="30" fillId="0" borderId="1" xfId="2" applyNumberFormat="1" applyFont="1" applyFill="1" applyBorder="1" applyAlignment="1" applyProtection="1">
      <alignment horizontal="right" vertical="top" wrapText="1"/>
    </xf>
    <xf numFmtId="170" fontId="30" fillId="0" borderId="14" xfId="2" applyNumberFormat="1" applyFont="1" applyFill="1" applyBorder="1" applyAlignment="1" applyProtection="1">
      <alignment horizontal="right" vertical="top" wrapText="1"/>
    </xf>
    <xf numFmtId="10" fontId="30" fillId="0" borderId="5" xfId="2" applyNumberFormat="1" applyFont="1" applyFill="1" applyBorder="1" applyAlignment="1" applyProtection="1">
      <alignment horizontal="right" vertical="top" wrapText="1"/>
    </xf>
    <xf numFmtId="170" fontId="25" fillId="0" borderId="10" xfId="2" applyNumberFormat="1" applyFont="1" applyFill="1" applyBorder="1" applyAlignment="1" applyProtection="1">
      <alignment horizontal="right" wrapText="1"/>
    </xf>
    <xf numFmtId="10" fontId="30" fillId="0" borderId="57" xfId="2" applyNumberFormat="1" applyFont="1" applyFill="1" applyBorder="1" applyAlignment="1" applyProtection="1">
      <alignment horizontal="right" vertical="top" wrapText="1"/>
    </xf>
    <xf numFmtId="170" fontId="30" fillId="0" borderId="57" xfId="2" applyNumberFormat="1" applyFont="1" applyFill="1" applyBorder="1" applyAlignment="1" applyProtection="1">
      <alignment horizontal="right" vertical="top" wrapText="1"/>
    </xf>
    <xf numFmtId="10" fontId="30" fillId="0" borderId="55" xfId="2" applyNumberFormat="1" applyFont="1" applyFill="1" applyBorder="1" applyAlignment="1" applyProtection="1">
      <alignment horizontal="right" vertical="top" wrapText="1"/>
    </xf>
    <xf numFmtId="170" fontId="25" fillId="0" borderId="8" xfId="2" applyNumberFormat="1" applyFont="1" applyFill="1" applyBorder="1" applyAlignment="1" applyProtection="1">
      <alignment horizontal="right" vertical="top" wrapText="1"/>
    </xf>
    <xf numFmtId="10" fontId="25" fillId="0" borderId="8" xfId="2" applyNumberFormat="1" applyFont="1" applyFill="1" applyBorder="1" applyAlignment="1" applyProtection="1">
      <alignment horizontal="right" vertical="top" wrapText="1"/>
    </xf>
    <xf numFmtId="170" fontId="25" fillId="0" borderId="48" xfId="2" applyNumberFormat="1" applyFont="1" applyFill="1" applyBorder="1" applyAlignment="1" applyProtection="1">
      <alignment horizontal="right" vertical="top" wrapText="1"/>
    </xf>
    <xf numFmtId="10" fontId="25" fillId="0" borderId="5" xfId="2" applyNumberFormat="1" applyFont="1" applyFill="1" applyBorder="1" applyAlignment="1" applyProtection="1">
      <alignment horizontal="right" vertical="top" wrapText="1"/>
    </xf>
    <xf numFmtId="170" fontId="25" fillId="0" borderId="57" xfId="2" applyNumberFormat="1" applyFont="1" applyFill="1" applyBorder="1" applyAlignment="1" applyProtection="1">
      <alignment horizontal="right" vertical="top" wrapText="1"/>
    </xf>
    <xf numFmtId="10" fontId="25" fillId="0" borderId="57" xfId="2" applyNumberFormat="1" applyFont="1" applyFill="1" applyBorder="1" applyAlignment="1" applyProtection="1">
      <alignment horizontal="right" vertical="top" wrapText="1"/>
    </xf>
    <xf numFmtId="10" fontId="30" fillId="0" borderId="5" xfId="2" applyNumberFormat="1" applyFont="1" applyFill="1" applyBorder="1" applyAlignment="1" applyProtection="1">
      <alignment horizontal="right" wrapText="1"/>
    </xf>
    <xf numFmtId="167" fontId="30" fillId="0" borderId="48" xfId="2" applyNumberFormat="1" applyFont="1" applyFill="1" applyBorder="1" applyAlignment="1" applyProtection="1">
      <alignment horizontal="right" vertical="top" wrapText="1"/>
    </xf>
    <xf numFmtId="170" fontId="25" fillId="0" borderId="0" xfId="2" applyNumberFormat="1" applyFont="1" applyFill="1" applyBorder="1" applyAlignment="1" applyProtection="1">
      <alignment horizontal="right" vertical="top" wrapText="1"/>
    </xf>
    <xf numFmtId="10" fontId="25" fillId="0" borderId="0" xfId="2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/>
    </xf>
    <xf numFmtId="166" fontId="30" fillId="0" borderId="0" xfId="0" applyNumberFormat="1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0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vertical="center"/>
    </xf>
    <xf numFmtId="167" fontId="25" fillId="0" borderId="14" xfId="2" applyNumberFormat="1" applyFont="1" applyFill="1" applyBorder="1" applyAlignment="1" applyProtection="1">
      <alignment horizontal="right" vertical="top" wrapText="1"/>
    </xf>
    <xf numFmtId="0" fontId="31" fillId="0" borderId="14" xfId="0" applyFont="1" applyFill="1" applyBorder="1" applyAlignment="1">
      <alignment vertical="top" wrapText="1"/>
    </xf>
    <xf numFmtId="0" fontId="30" fillId="0" borderId="5" xfId="0" applyFont="1" applyFill="1" applyBorder="1" applyAlignment="1" applyProtection="1">
      <alignment horizontal="left" vertical="top" wrapText="1"/>
    </xf>
    <xf numFmtId="0" fontId="30" fillId="0" borderId="56" xfId="0" applyFont="1" applyFill="1" applyBorder="1" applyAlignment="1" applyProtection="1">
      <alignment horizontal="left" vertical="top" wrapText="1"/>
    </xf>
    <xf numFmtId="170" fontId="30" fillId="0" borderId="8" xfId="2" applyNumberFormat="1" applyFont="1" applyFill="1" applyBorder="1" applyAlignment="1" applyProtection="1">
      <alignment horizontal="right" vertical="top" wrapText="1"/>
    </xf>
    <xf numFmtId="167" fontId="25" fillId="0" borderId="1" xfId="2" applyNumberFormat="1" applyFont="1" applyFill="1" applyBorder="1" applyAlignment="1" applyProtection="1">
      <alignment horizontal="right" vertical="top" wrapText="1"/>
    </xf>
    <xf numFmtId="0" fontId="30" fillId="0" borderId="5" xfId="0" applyFont="1" applyFill="1" applyBorder="1" applyAlignment="1" applyProtection="1">
      <alignment horizontal="left" wrapText="1"/>
    </xf>
    <xf numFmtId="10" fontId="25" fillId="0" borderId="1" xfId="2" applyNumberFormat="1" applyFont="1" applyFill="1" applyBorder="1" applyAlignment="1" applyProtection="1">
      <alignment horizontal="right" wrapText="1"/>
    </xf>
    <xf numFmtId="10" fontId="25" fillId="0" borderId="10" xfId="2" applyNumberFormat="1" applyFont="1" applyFill="1" applyBorder="1" applyAlignment="1" applyProtection="1">
      <alignment horizontal="right" wrapText="1"/>
    </xf>
    <xf numFmtId="170" fontId="25" fillId="0" borderId="49" xfId="2" applyNumberFormat="1" applyFont="1" applyFill="1" applyBorder="1" applyAlignment="1" applyProtection="1">
      <alignment horizontal="right" vertical="top" wrapText="1"/>
    </xf>
    <xf numFmtId="167" fontId="25" fillId="0" borderId="8" xfId="2" applyNumberFormat="1" applyFont="1" applyFill="1" applyBorder="1" applyAlignment="1" applyProtection="1">
      <alignment horizontal="right" vertical="top" wrapText="1"/>
    </xf>
    <xf numFmtId="166" fontId="30" fillId="0" borderId="67" xfId="2" applyNumberFormat="1" applyFont="1" applyFill="1" applyBorder="1" applyAlignment="1" applyProtection="1">
      <alignment horizontal="right" vertical="top" wrapText="1"/>
    </xf>
    <xf numFmtId="166" fontId="25" fillId="0" borderId="73" xfId="2" applyNumberFormat="1" applyFont="1" applyFill="1" applyBorder="1" applyAlignment="1" applyProtection="1">
      <alignment horizontal="right" vertical="top" wrapText="1"/>
    </xf>
    <xf numFmtId="0" fontId="30" fillId="0" borderId="11" xfId="0" applyFont="1" applyFill="1" applyBorder="1" applyAlignment="1" applyProtection="1">
      <alignment horizontal="left" vertical="top" wrapText="1"/>
    </xf>
    <xf numFmtId="170" fontId="30" fillId="0" borderId="11" xfId="2" applyNumberFormat="1" applyFont="1" applyFill="1" applyBorder="1" applyAlignment="1" applyProtection="1">
      <alignment horizontal="right" vertical="top" wrapText="1"/>
    </xf>
    <xf numFmtId="170" fontId="25" fillId="0" borderId="11" xfId="2" applyNumberFormat="1" applyFont="1" applyFill="1" applyBorder="1" applyAlignment="1" applyProtection="1">
      <alignment horizontal="right" vertical="top" wrapText="1"/>
    </xf>
    <xf numFmtId="167" fontId="30" fillId="0" borderId="11" xfId="2" applyNumberFormat="1" applyFont="1" applyFill="1" applyBorder="1" applyAlignment="1" applyProtection="1">
      <alignment horizontal="right" vertical="top" wrapText="1"/>
    </xf>
    <xf numFmtId="170" fontId="25" fillId="0" borderId="31" xfId="2" applyNumberFormat="1" applyFont="1" applyFill="1" applyBorder="1" applyAlignment="1" applyProtection="1">
      <alignment horizontal="right" vertical="top" wrapText="1"/>
    </xf>
    <xf numFmtId="170" fontId="30" fillId="0" borderId="54" xfId="2" applyNumberFormat="1" applyFont="1" applyFill="1" applyBorder="1" applyAlignment="1" applyProtection="1">
      <alignment horizontal="right" vertical="top" wrapText="1"/>
    </xf>
    <xf numFmtId="170" fontId="30" fillId="0" borderId="66" xfId="2" applyNumberFormat="1" applyFont="1" applyFill="1" applyBorder="1" applyAlignment="1" applyProtection="1">
      <alignment horizontal="right" vertical="top" wrapText="1"/>
    </xf>
    <xf numFmtId="170" fontId="30" fillId="0" borderId="48" xfId="2" applyNumberFormat="1" applyFont="1" applyFill="1" applyBorder="1" applyAlignment="1" applyProtection="1">
      <alignment horizontal="center" vertical="top" wrapText="1"/>
    </xf>
    <xf numFmtId="170" fontId="25" fillId="0" borderId="5" xfId="2" applyNumberFormat="1" applyFont="1" applyFill="1" applyBorder="1" applyAlignment="1" applyProtection="1">
      <alignment horizontal="center" vertical="top" wrapText="1"/>
    </xf>
    <xf numFmtId="164" fontId="25" fillId="0" borderId="5" xfId="2" applyNumberFormat="1" applyFont="1" applyFill="1" applyBorder="1" applyAlignment="1" applyProtection="1">
      <alignment horizontal="right" vertical="top" wrapText="1"/>
    </xf>
    <xf numFmtId="171" fontId="25" fillId="0" borderId="1" xfId="2" applyNumberFormat="1" applyFont="1" applyFill="1" applyBorder="1" applyAlignment="1" applyProtection="1">
      <alignment horizontal="center" vertical="top" wrapText="1"/>
    </xf>
    <xf numFmtId="1" fontId="30" fillId="0" borderId="5" xfId="2" applyNumberFormat="1" applyFont="1" applyFill="1" applyBorder="1" applyAlignment="1" applyProtection="1">
      <alignment horizontal="center" vertical="top" wrapText="1"/>
    </xf>
    <xf numFmtId="1" fontId="30" fillId="0" borderId="5" xfId="2" applyNumberFormat="1" applyFont="1" applyFill="1" applyBorder="1" applyAlignment="1" applyProtection="1">
      <alignment horizontal="center" wrapText="1"/>
    </xf>
    <xf numFmtId="1" fontId="25" fillId="0" borderId="1" xfId="2" applyNumberFormat="1" applyFont="1" applyFill="1" applyBorder="1" applyAlignment="1" applyProtection="1">
      <alignment horizontal="center" wrapText="1"/>
    </xf>
    <xf numFmtId="1" fontId="25" fillId="0" borderId="10" xfId="2" applyNumberFormat="1" applyFont="1" applyFill="1" applyBorder="1" applyAlignment="1" applyProtection="1">
      <alignment horizontal="center" wrapText="1"/>
    </xf>
    <xf numFmtId="1" fontId="30" fillId="0" borderId="48" xfId="2" applyNumberFormat="1" applyFont="1" applyFill="1" applyBorder="1" applyAlignment="1" applyProtection="1">
      <alignment horizontal="center" vertical="top" wrapText="1"/>
    </xf>
    <xf numFmtId="164" fontId="30" fillId="0" borderId="48" xfId="2" applyNumberFormat="1" applyFont="1" applyFill="1" applyBorder="1" applyAlignment="1" applyProtection="1">
      <alignment vertical="top" wrapText="1"/>
    </xf>
    <xf numFmtId="164" fontId="30" fillId="0" borderId="5" xfId="2" applyNumberFormat="1" applyFont="1" applyFill="1" applyBorder="1" applyAlignment="1" applyProtection="1">
      <alignment vertical="top" wrapText="1"/>
    </xf>
    <xf numFmtId="1" fontId="25" fillId="0" borderId="1" xfId="2" applyNumberFormat="1" applyFont="1" applyFill="1" applyBorder="1" applyAlignment="1" applyProtection="1">
      <alignment horizontal="center" vertical="top" wrapText="1"/>
    </xf>
    <xf numFmtId="170" fontId="30" fillId="0" borderId="5" xfId="2" applyNumberFormat="1" applyFont="1" applyFill="1" applyBorder="1" applyAlignment="1" applyProtection="1">
      <alignment horizontal="center" vertical="top" wrapText="1"/>
    </xf>
    <xf numFmtId="170" fontId="30" fillId="0" borderId="1" xfId="2" applyNumberFormat="1" applyFont="1" applyFill="1" applyBorder="1" applyAlignment="1" applyProtection="1">
      <alignment horizontal="center" vertical="top" wrapText="1"/>
    </xf>
    <xf numFmtId="0" fontId="30" fillId="0" borderId="48" xfId="2" applyNumberFormat="1" applyFont="1" applyFill="1" applyBorder="1" applyAlignment="1" applyProtection="1">
      <alignment horizontal="center" vertical="top" wrapText="1"/>
    </xf>
    <xf numFmtId="164" fontId="25" fillId="0" borderId="31" xfId="2" applyNumberFormat="1" applyFont="1" applyFill="1" applyBorder="1" applyAlignment="1" applyProtection="1">
      <alignment horizontal="center" vertical="top" wrapText="1"/>
    </xf>
    <xf numFmtId="164" fontId="25" fillId="0" borderId="14" xfId="2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 applyProtection="1">
      <alignment horizontal="left" wrapText="1"/>
    </xf>
    <xf numFmtId="164" fontId="30" fillId="0" borderId="1" xfId="2" applyNumberFormat="1" applyFont="1" applyFill="1" applyBorder="1" applyAlignment="1" applyProtection="1">
      <alignment horizontal="center" vertical="top" wrapText="1"/>
    </xf>
    <xf numFmtId="170" fontId="35" fillId="0" borderId="41" xfId="2" applyNumberFormat="1" applyFont="1" applyFill="1" applyBorder="1" applyAlignment="1" applyProtection="1">
      <alignment horizontal="right" vertical="top" wrapText="1"/>
    </xf>
    <xf numFmtId="170" fontId="35" fillId="0" borderId="41" xfId="2" applyNumberFormat="1" applyFont="1" applyFill="1" applyBorder="1" applyAlignment="1" applyProtection="1">
      <alignment horizontal="center" vertical="top" wrapText="1"/>
    </xf>
    <xf numFmtId="170" fontId="35" fillId="0" borderId="38" xfId="2" applyNumberFormat="1" applyFont="1" applyFill="1" applyBorder="1" applyAlignment="1" applyProtection="1">
      <alignment horizontal="right" vertical="top" wrapText="1"/>
    </xf>
    <xf numFmtId="164" fontId="35" fillId="0" borderId="66" xfId="2" applyNumberFormat="1" applyFont="1" applyFill="1" applyBorder="1" applyAlignment="1" applyProtection="1">
      <alignment horizontal="center" vertical="top" wrapText="1"/>
    </xf>
    <xf numFmtId="170" fontId="35" fillId="0" borderId="47" xfId="2" applyNumberFormat="1" applyFont="1" applyFill="1" applyBorder="1" applyAlignment="1" applyProtection="1">
      <alignment horizontal="right" vertical="top" wrapText="1"/>
    </xf>
    <xf numFmtId="170" fontId="35" fillId="0" borderId="44" xfId="2" applyNumberFormat="1" applyFont="1" applyFill="1" applyBorder="1" applyAlignment="1" applyProtection="1">
      <alignment horizontal="right" vertical="top" wrapText="1"/>
    </xf>
    <xf numFmtId="170" fontId="37" fillId="0" borderId="41" xfId="2" applyNumberFormat="1" applyFont="1" applyFill="1" applyBorder="1" applyAlignment="1" applyProtection="1">
      <alignment horizontal="right" vertical="top" wrapText="1"/>
    </xf>
    <xf numFmtId="170" fontId="37" fillId="0" borderId="41" xfId="2" applyNumberFormat="1" applyFont="1" applyFill="1" applyBorder="1" applyAlignment="1" applyProtection="1">
      <alignment horizontal="center" vertical="top" wrapText="1"/>
    </xf>
    <xf numFmtId="170" fontId="37" fillId="0" borderId="44" xfId="2" applyNumberFormat="1" applyFont="1" applyFill="1" applyBorder="1" applyAlignment="1" applyProtection="1">
      <alignment horizontal="right" vertical="top" wrapText="1"/>
    </xf>
    <xf numFmtId="170" fontId="37" fillId="0" borderId="0" xfId="2" applyNumberFormat="1" applyFont="1" applyFill="1" applyBorder="1" applyAlignment="1" applyProtection="1">
      <alignment horizontal="center" vertical="top" wrapText="1"/>
    </xf>
    <xf numFmtId="170" fontId="37" fillId="0" borderId="0" xfId="2" applyNumberFormat="1" applyFont="1" applyFill="1" applyBorder="1" applyAlignment="1" applyProtection="1">
      <alignment horizontal="right" vertical="top" wrapText="1"/>
    </xf>
    <xf numFmtId="170" fontId="37" fillId="0" borderId="60" xfId="2" applyNumberFormat="1" applyFont="1" applyFill="1" applyBorder="1" applyAlignment="1" applyProtection="1">
      <alignment horizontal="right" vertical="top" wrapText="1"/>
    </xf>
    <xf numFmtId="170" fontId="37" fillId="0" borderId="6" xfId="2" applyNumberFormat="1" applyFont="1" applyFill="1" applyBorder="1" applyAlignment="1" applyProtection="1">
      <alignment horizontal="right" vertical="top" wrapText="1"/>
    </xf>
    <xf numFmtId="170" fontId="37" fillId="0" borderId="28" xfId="2" applyNumberFormat="1" applyFont="1" applyFill="1" applyBorder="1" applyAlignment="1" applyProtection="1">
      <alignment horizontal="right" vertical="top" wrapText="1"/>
    </xf>
    <xf numFmtId="170" fontId="37" fillId="0" borderId="43" xfId="2" applyNumberFormat="1" applyFont="1" applyFill="1" applyBorder="1" applyAlignment="1" applyProtection="1">
      <alignment horizontal="right" vertical="top" wrapText="1"/>
    </xf>
    <xf numFmtId="164" fontId="37" fillId="0" borderId="41" xfId="2" applyNumberFormat="1" applyFont="1" applyFill="1" applyBorder="1" applyAlignment="1" applyProtection="1">
      <alignment horizontal="center" vertical="top" wrapText="1"/>
    </xf>
    <xf numFmtId="170" fontId="37" fillId="0" borderId="61" xfId="2" applyNumberFormat="1" applyFont="1" applyFill="1" applyBorder="1" applyAlignment="1" applyProtection="1">
      <alignment horizontal="right" vertical="top" wrapText="1"/>
    </xf>
    <xf numFmtId="170" fontId="37" fillId="0" borderId="33" xfId="2" applyNumberFormat="1" applyFont="1" applyFill="1" applyBorder="1" applyAlignment="1" applyProtection="1">
      <alignment horizontal="right" vertical="top" wrapText="1"/>
    </xf>
    <xf numFmtId="170" fontId="37" fillId="0" borderId="32" xfId="2" applyNumberFormat="1" applyFont="1" applyFill="1" applyBorder="1" applyAlignment="1" applyProtection="1">
      <alignment horizontal="right" vertical="top" wrapText="1"/>
    </xf>
    <xf numFmtId="170" fontId="37" fillId="0" borderId="74" xfId="2" applyNumberFormat="1" applyFont="1" applyFill="1" applyBorder="1" applyAlignment="1" applyProtection="1">
      <alignment horizontal="right" vertical="top" wrapText="1"/>
    </xf>
    <xf numFmtId="170" fontId="37" fillId="0" borderId="65" xfId="2" applyNumberFormat="1" applyFont="1" applyFill="1" applyBorder="1" applyAlignment="1" applyProtection="1">
      <alignment horizontal="right" vertical="top" wrapText="1"/>
    </xf>
    <xf numFmtId="170" fontId="37" fillId="0" borderId="42" xfId="2" applyNumberFormat="1" applyFont="1" applyFill="1" applyBorder="1" applyAlignment="1" applyProtection="1">
      <alignment horizontal="right" vertical="top" wrapText="1"/>
    </xf>
    <xf numFmtId="170" fontId="37" fillId="0" borderId="22" xfId="2" applyNumberFormat="1" applyFont="1" applyFill="1" applyBorder="1" applyAlignment="1" applyProtection="1">
      <alignment horizontal="right" vertical="top" wrapText="1"/>
    </xf>
    <xf numFmtId="170" fontId="37" fillId="0" borderId="62" xfId="2" applyNumberFormat="1" applyFont="1" applyFill="1" applyBorder="1" applyAlignment="1" applyProtection="1">
      <alignment horizontal="right" vertical="top" wrapText="1"/>
    </xf>
    <xf numFmtId="170" fontId="37" fillId="0" borderId="64" xfId="2" applyNumberFormat="1" applyFont="1" applyFill="1" applyBorder="1" applyAlignment="1" applyProtection="1">
      <alignment horizontal="right" vertical="top" wrapText="1"/>
    </xf>
    <xf numFmtId="170" fontId="37" fillId="0" borderId="30" xfId="2" applyNumberFormat="1" applyFont="1" applyFill="1" applyBorder="1" applyAlignment="1" applyProtection="1">
      <alignment horizontal="right" vertical="top" wrapText="1"/>
    </xf>
    <xf numFmtId="170" fontId="37" fillId="0" borderId="35" xfId="2" applyNumberFormat="1" applyFont="1" applyFill="1" applyBorder="1" applyAlignment="1" applyProtection="1">
      <alignment horizontal="right" vertical="top" wrapText="1"/>
    </xf>
    <xf numFmtId="170" fontId="37" fillId="0" borderId="63" xfId="2" applyNumberFormat="1" applyFont="1" applyFill="1" applyBorder="1" applyAlignment="1" applyProtection="1">
      <alignment horizontal="right" vertical="top" wrapText="1"/>
    </xf>
    <xf numFmtId="170" fontId="35" fillId="0" borderId="48" xfId="2" applyNumberFormat="1" applyFont="1" applyFill="1" applyBorder="1" applyAlignment="1" applyProtection="1">
      <alignment horizontal="right" vertical="top" wrapText="1"/>
    </xf>
    <xf numFmtId="170" fontId="35" fillId="0" borderId="49" xfId="2" applyNumberFormat="1" applyFont="1" applyFill="1" applyBorder="1" applyAlignment="1" applyProtection="1">
      <alignment horizontal="right" vertical="top" wrapText="1"/>
    </xf>
    <xf numFmtId="170" fontId="38" fillId="0" borderId="5" xfId="2" applyNumberFormat="1" applyFont="1" applyFill="1" applyBorder="1" applyAlignment="1" applyProtection="1">
      <alignment horizontal="right" vertical="top" wrapText="1"/>
    </xf>
    <xf numFmtId="170" fontId="35" fillId="0" borderId="5" xfId="2" applyNumberFormat="1" applyFont="1" applyFill="1" applyBorder="1" applyAlignment="1" applyProtection="1">
      <alignment horizontal="right" vertical="top" wrapText="1"/>
    </xf>
    <xf numFmtId="170" fontId="37" fillId="0" borderId="1" xfId="2" applyNumberFormat="1" applyFont="1" applyFill="1" applyBorder="1" applyAlignment="1" applyProtection="1">
      <alignment horizontal="right" vertical="top" wrapText="1"/>
    </xf>
    <xf numFmtId="170" fontId="35" fillId="0" borderId="1" xfId="2" applyNumberFormat="1" applyFont="1" applyFill="1" applyBorder="1" applyAlignment="1" applyProtection="1">
      <alignment horizontal="right" vertical="top" wrapText="1"/>
    </xf>
    <xf numFmtId="170" fontId="37" fillId="0" borderId="45" xfId="2" applyNumberFormat="1" applyFont="1" applyFill="1" applyBorder="1" applyAlignment="1" applyProtection="1">
      <alignment horizontal="right" vertical="top" wrapText="1"/>
    </xf>
    <xf numFmtId="170" fontId="37" fillId="0" borderId="14" xfId="2" applyNumberFormat="1" applyFont="1" applyFill="1" applyBorder="1" applyAlignment="1" applyProtection="1">
      <alignment horizontal="right" vertical="top" wrapText="1"/>
    </xf>
    <xf numFmtId="170" fontId="35" fillId="0" borderId="14" xfId="2" applyNumberFormat="1" applyFont="1" applyFill="1" applyBorder="1" applyAlignment="1" applyProtection="1">
      <alignment horizontal="right" vertical="top" wrapText="1"/>
    </xf>
    <xf numFmtId="164" fontId="35" fillId="0" borderId="48" xfId="2" applyNumberFormat="1" applyFont="1" applyFill="1" applyBorder="1" applyAlignment="1" applyProtection="1">
      <alignment horizontal="center" vertical="top" wrapText="1"/>
    </xf>
    <xf numFmtId="170" fontId="37" fillId="0" borderId="5" xfId="2" applyNumberFormat="1" applyFont="1" applyFill="1" applyBorder="1" applyAlignment="1" applyProtection="1">
      <alignment horizontal="right" vertical="top" wrapText="1"/>
    </xf>
    <xf numFmtId="164" fontId="37" fillId="0" borderId="5" xfId="2" applyNumberFormat="1" applyFont="1" applyFill="1" applyBorder="1" applyAlignment="1" applyProtection="1">
      <alignment horizontal="center" vertical="top" wrapText="1"/>
    </xf>
    <xf numFmtId="170" fontId="37" fillId="0" borderId="17" xfId="2" applyNumberFormat="1" applyFont="1" applyFill="1" applyBorder="1" applyAlignment="1" applyProtection="1">
      <alignment horizontal="right" vertical="top" wrapText="1"/>
    </xf>
    <xf numFmtId="164" fontId="37" fillId="0" borderId="1" xfId="2" applyNumberFormat="1" applyFont="1" applyFill="1" applyBorder="1" applyAlignment="1" applyProtection="1">
      <alignment horizontal="center" vertical="top" wrapText="1"/>
    </xf>
    <xf numFmtId="170" fontId="37" fillId="0" borderId="70" xfId="2" applyNumberFormat="1" applyFont="1" applyFill="1" applyBorder="1" applyAlignment="1" applyProtection="1">
      <alignment horizontal="right" vertical="top" wrapText="1"/>
    </xf>
    <xf numFmtId="10" fontId="37" fillId="0" borderId="14" xfId="2" applyNumberFormat="1" applyFont="1" applyFill="1" applyBorder="1" applyAlignment="1" applyProtection="1">
      <alignment horizontal="right" vertical="top" wrapText="1"/>
    </xf>
    <xf numFmtId="10" fontId="37" fillId="0" borderId="71" xfId="2" applyNumberFormat="1" applyFont="1" applyFill="1" applyBorder="1" applyAlignment="1" applyProtection="1">
      <alignment horizontal="right" vertical="top" wrapText="1"/>
    </xf>
    <xf numFmtId="10" fontId="35" fillId="0" borderId="48" xfId="2" applyNumberFormat="1" applyFont="1" applyFill="1" applyBorder="1" applyAlignment="1" applyProtection="1">
      <alignment horizontal="right" vertical="top" wrapText="1"/>
    </xf>
    <xf numFmtId="10" fontId="37" fillId="0" borderId="1" xfId="2" applyNumberFormat="1" applyFont="1" applyFill="1" applyBorder="1" applyAlignment="1" applyProtection="1">
      <alignment horizontal="right" vertical="top" wrapText="1"/>
    </xf>
    <xf numFmtId="170" fontId="37" fillId="0" borderId="75" xfId="2" applyNumberFormat="1" applyFont="1" applyFill="1" applyBorder="1" applyAlignment="1" applyProtection="1">
      <alignment horizontal="right" vertical="top" wrapText="1"/>
    </xf>
    <xf numFmtId="10" fontId="18" fillId="0" borderId="22" xfId="0" applyNumberFormat="1" applyFont="1" applyFill="1" applyBorder="1" applyAlignment="1" applyProtection="1">
      <alignment horizontal="center" vertical="top" wrapText="1"/>
    </xf>
    <xf numFmtId="166" fontId="18" fillId="0" borderId="46" xfId="0" applyNumberFormat="1" applyFont="1" applyFill="1" applyBorder="1" applyAlignment="1" applyProtection="1">
      <alignment horizontal="center" vertical="top" wrapText="1"/>
    </xf>
    <xf numFmtId="10" fontId="18" fillId="0" borderId="48" xfId="0" applyNumberFormat="1" applyFont="1" applyFill="1" applyBorder="1" applyAlignment="1" applyProtection="1">
      <alignment horizontal="center" vertical="top" wrapText="1"/>
    </xf>
    <xf numFmtId="10" fontId="18" fillId="0" borderId="54" xfId="0" applyNumberFormat="1" applyFont="1" applyFill="1" applyBorder="1" applyAlignment="1" applyProtection="1">
      <alignment horizontal="center" vertical="top" wrapText="1"/>
    </xf>
    <xf numFmtId="166" fontId="18" fillId="0" borderId="47" xfId="0" applyNumberFormat="1" applyFont="1" applyFill="1" applyBorder="1" applyAlignment="1" applyProtection="1">
      <alignment horizontal="center" vertical="top" wrapText="1"/>
    </xf>
    <xf numFmtId="166" fontId="18" fillId="0" borderId="41" xfId="0" applyNumberFormat="1" applyFont="1" applyFill="1" applyBorder="1" applyAlignment="1" applyProtection="1">
      <alignment horizontal="center" vertical="top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10" fontId="18" fillId="0" borderId="41" xfId="0" applyNumberFormat="1" applyFont="1" applyFill="1" applyBorder="1" applyAlignment="1" applyProtection="1">
      <alignment horizontal="center" vertical="top" wrapText="1"/>
    </xf>
    <xf numFmtId="166" fontId="18" fillId="0" borderId="66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wrapText="1"/>
    </xf>
    <xf numFmtId="0" fontId="25" fillId="0" borderId="0" xfId="0" applyFont="1" applyFill="1" applyBorder="1" applyAlignment="1" applyProtection="1">
      <alignment wrapText="1"/>
    </xf>
    <xf numFmtId="171" fontId="25" fillId="0" borderId="5" xfId="2" applyNumberFormat="1" applyFont="1" applyFill="1" applyBorder="1" applyAlignment="1" applyProtection="1">
      <alignment horizontal="center" vertical="top" wrapText="1"/>
    </xf>
    <xf numFmtId="164" fontId="30" fillId="0" borderId="5" xfId="2" applyNumberFormat="1" applyFont="1" applyFill="1" applyBorder="1" applyAlignment="1" applyProtection="1">
      <alignment horizontal="center" vertical="top" wrapText="1"/>
    </xf>
    <xf numFmtId="170" fontId="25" fillId="0" borderId="5" xfId="2" applyNumberFormat="1" applyFont="1" applyFill="1" applyBorder="1" applyAlignment="1" applyProtection="1">
      <alignment vertical="top" wrapText="1"/>
    </xf>
    <xf numFmtId="170" fontId="25" fillId="0" borderId="1" xfId="2" applyNumberFormat="1" applyFont="1" applyFill="1" applyBorder="1" applyAlignment="1" applyProtection="1">
      <alignment vertical="top" wrapText="1"/>
    </xf>
    <xf numFmtId="170" fontId="25" fillId="0" borderId="1" xfId="2" applyNumberFormat="1" applyFont="1" applyFill="1" applyBorder="1" applyAlignment="1" applyProtection="1">
      <alignment horizontal="center" vertical="top"/>
    </xf>
    <xf numFmtId="170" fontId="30" fillId="0" borderId="47" xfId="2" applyNumberFormat="1" applyFont="1" applyFill="1" applyBorder="1" applyAlignment="1" applyProtection="1">
      <alignment horizontal="center" vertical="top" wrapText="1"/>
    </xf>
    <xf numFmtId="170" fontId="30" fillId="0" borderId="54" xfId="2" applyNumberFormat="1" applyFont="1" applyFill="1" applyBorder="1" applyAlignment="1" applyProtection="1">
      <alignment horizontal="center" vertical="top" wrapText="1"/>
    </xf>
    <xf numFmtId="170" fontId="30" fillId="0" borderId="41" xfId="2" applyNumberFormat="1" applyFont="1" applyFill="1" applyBorder="1" applyAlignment="1" applyProtection="1">
      <alignment horizontal="center" vertical="top" wrapText="1"/>
    </xf>
    <xf numFmtId="170" fontId="30" fillId="0" borderId="5" xfId="2" applyNumberFormat="1" applyFont="1" applyFill="1" applyBorder="1" applyAlignment="1" applyProtection="1">
      <alignment horizontal="center" wrapText="1"/>
    </xf>
    <xf numFmtId="170" fontId="25" fillId="0" borderId="1" xfId="2" applyNumberFormat="1" applyFont="1" applyFill="1" applyBorder="1" applyAlignment="1" applyProtection="1">
      <alignment horizontal="center" wrapText="1"/>
    </xf>
    <xf numFmtId="170" fontId="25" fillId="0" borderId="10" xfId="2" applyNumberFormat="1" applyFont="1" applyFill="1" applyBorder="1" applyAlignment="1" applyProtection="1">
      <alignment horizontal="center" wrapText="1"/>
    </xf>
    <xf numFmtId="164" fontId="30" fillId="0" borderId="48" xfId="2" applyNumberFormat="1" applyFont="1" applyFill="1" applyBorder="1" applyAlignment="1" applyProtection="1">
      <alignment horizontal="center" vertical="top" wrapText="1"/>
    </xf>
    <xf numFmtId="164" fontId="25" fillId="0" borderId="1" xfId="2" applyNumberFormat="1" applyFont="1" applyFill="1" applyBorder="1" applyAlignment="1" applyProtection="1">
      <alignment horizontal="center" vertical="top" wrapText="1"/>
    </xf>
    <xf numFmtId="170" fontId="25" fillId="0" borderId="41" xfId="2" applyNumberFormat="1" applyFont="1" applyFill="1" applyBorder="1" applyAlignment="1" applyProtection="1">
      <alignment horizontal="center" vertical="top" wrapText="1"/>
    </xf>
    <xf numFmtId="164" fontId="25" fillId="0" borderId="5" xfId="2" applyNumberFormat="1" applyFont="1" applyFill="1" applyBorder="1" applyAlignment="1" applyProtection="1">
      <alignment vertical="top" wrapText="1"/>
    </xf>
    <xf numFmtId="164" fontId="25" fillId="0" borderId="14" xfId="2" applyNumberFormat="1" applyFont="1" applyFill="1" applyBorder="1" applyAlignment="1" applyProtection="1">
      <alignment horizontal="center" vertical="top" wrapText="1"/>
    </xf>
    <xf numFmtId="170" fontId="35" fillId="0" borderId="66" xfId="2" applyNumberFormat="1" applyFont="1" applyFill="1" applyBorder="1" applyAlignment="1" applyProtection="1">
      <alignment horizontal="right" vertical="top" wrapText="1"/>
    </xf>
    <xf numFmtId="166" fontId="30" fillId="0" borderId="41" xfId="0" applyNumberFormat="1" applyFont="1" applyFill="1" applyBorder="1" applyAlignment="1" applyProtection="1">
      <alignment horizontal="left" vertical="top" wrapText="1"/>
    </xf>
    <xf numFmtId="170" fontId="25" fillId="0" borderId="41" xfId="2" applyNumberFormat="1" applyFont="1" applyFill="1" applyBorder="1" applyAlignment="1" applyProtection="1">
      <alignment horizontal="right" vertical="top" wrapText="1"/>
    </xf>
    <xf numFmtId="170" fontId="25" fillId="0" borderId="3" xfId="2" applyNumberFormat="1" applyFont="1" applyFill="1" applyBorder="1" applyAlignment="1" applyProtection="1">
      <alignment horizontal="right" vertical="top" wrapText="1"/>
    </xf>
    <xf numFmtId="170" fontId="25" fillId="0" borderId="76" xfId="2" applyNumberFormat="1" applyFont="1" applyFill="1" applyBorder="1" applyAlignment="1" applyProtection="1">
      <alignment horizontal="right" vertical="top" wrapText="1"/>
    </xf>
    <xf numFmtId="170" fontId="25" fillId="0" borderId="43" xfId="2" applyNumberFormat="1" applyFont="1" applyFill="1" applyBorder="1" applyAlignment="1" applyProtection="1">
      <alignment horizontal="center" vertical="top" wrapText="1"/>
    </xf>
    <xf numFmtId="170" fontId="25" fillId="0" borderId="59" xfId="2" applyNumberFormat="1" applyFont="1" applyFill="1" applyBorder="1" applyAlignment="1" applyProtection="1">
      <alignment horizontal="right" vertical="top" wrapText="1"/>
    </xf>
    <xf numFmtId="170" fontId="25" fillId="0" borderId="58" xfId="2" applyNumberFormat="1" applyFont="1" applyFill="1" applyBorder="1" applyAlignment="1" applyProtection="1">
      <alignment horizontal="right" vertical="top" wrapText="1"/>
    </xf>
    <xf numFmtId="170" fontId="25" fillId="0" borderId="9" xfId="2" applyNumberFormat="1" applyFont="1" applyFill="1" applyBorder="1" applyAlignment="1" applyProtection="1">
      <alignment horizontal="right" vertical="top" wrapText="1"/>
    </xf>
    <xf numFmtId="170" fontId="25" fillId="0" borderId="15" xfId="2" applyNumberFormat="1" applyFont="1" applyFill="1" applyBorder="1" applyAlignment="1" applyProtection="1">
      <alignment horizontal="right" vertical="top" wrapText="1"/>
    </xf>
    <xf numFmtId="170" fontId="25" fillId="0" borderId="23" xfId="2" applyNumberFormat="1" applyFont="1" applyFill="1" applyBorder="1" applyAlignment="1" applyProtection="1">
      <alignment horizontal="right" vertical="top" wrapText="1"/>
    </xf>
    <xf numFmtId="170" fontId="25" fillId="0" borderId="63" xfId="2" applyNumberFormat="1" applyFont="1" applyFill="1" applyBorder="1" applyAlignment="1" applyProtection="1">
      <alignment horizontal="right" vertical="top" wrapText="1"/>
    </xf>
    <xf numFmtId="170" fontId="25" fillId="0" borderId="34" xfId="2" applyNumberFormat="1" applyFont="1" applyFill="1" applyBorder="1" applyAlignment="1" applyProtection="1">
      <alignment horizontal="right" vertical="top" wrapText="1"/>
    </xf>
    <xf numFmtId="170" fontId="25" fillId="0" borderId="32" xfId="2" applyNumberFormat="1" applyFont="1" applyFill="1" applyBorder="1" applyAlignment="1" applyProtection="1">
      <alignment horizontal="right" vertical="top" wrapText="1"/>
    </xf>
    <xf numFmtId="49" fontId="16" fillId="0" borderId="0" xfId="3" applyNumberFormat="1" applyFont="1" applyFill="1" applyBorder="1"/>
    <xf numFmtId="0" fontId="1" fillId="0" borderId="0" xfId="3" applyFont="1" applyFill="1" applyBorder="1" applyAlignment="1">
      <alignment horizontal="left" vertical="center" wrapText="1"/>
    </xf>
    <xf numFmtId="167" fontId="16" fillId="0" borderId="0" xfId="3" applyNumberFormat="1" applyFont="1" applyFill="1" applyBorder="1" applyAlignment="1">
      <alignment horizontal="center" vertical="center" wrapText="1"/>
    </xf>
    <xf numFmtId="166" fontId="1" fillId="0" borderId="0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/>
    <xf numFmtId="167" fontId="16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wrapText="1"/>
    </xf>
    <xf numFmtId="0" fontId="16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49" fontId="3" fillId="0" borderId="0" xfId="3" applyNumberFormat="1" applyFont="1" applyFill="1" applyBorder="1"/>
    <xf numFmtId="0" fontId="23" fillId="0" borderId="0" xfId="3" applyFont="1" applyFill="1" applyBorder="1"/>
    <xf numFmtId="0" fontId="0" fillId="0" borderId="22" xfId="0" applyBorder="1"/>
    <xf numFmtId="0" fontId="0" fillId="0" borderId="0" xfId="0" applyFont="1"/>
    <xf numFmtId="0" fontId="15" fillId="0" borderId="0" xfId="3" applyFont="1" applyFill="1"/>
    <xf numFmtId="49" fontId="15" fillId="0" borderId="0" xfId="3" applyNumberFormat="1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8" fillId="0" borderId="41" xfId="0" applyFont="1" applyBorder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8" fillId="0" borderId="66" xfId="0" applyFont="1" applyBorder="1" applyAlignment="1">
      <alignment wrapText="1"/>
    </xf>
    <xf numFmtId="0" fontId="19" fillId="0" borderId="41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9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44" fillId="0" borderId="44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4" fillId="4" borderId="51" xfId="0" applyFont="1" applyFill="1" applyBorder="1" applyAlignment="1">
      <alignment horizontal="center" vertical="center" wrapText="1"/>
    </xf>
    <xf numFmtId="0" fontId="44" fillId="4" borderId="53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wrapText="1"/>
    </xf>
    <xf numFmtId="0" fontId="19" fillId="0" borderId="15" xfId="0" applyFont="1" applyBorder="1" applyAlignment="1">
      <alignment horizontal="center" vertical="top" wrapText="1"/>
    </xf>
    <xf numFmtId="0" fontId="42" fillId="0" borderId="68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47" fillId="0" borderId="1" xfId="0" applyFont="1" applyBorder="1" applyAlignment="1">
      <alignment vertical="top"/>
    </xf>
    <xf numFmtId="0" fontId="42" fillId="0" borderId="40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171" fontId="21" fillId="0" borderId="1" xfId="2" applyNumberFormat="1" applyFont="1" applyBorder="1" applyAlignment="1">
      <alignment horizontal="center" vertical="top" wrapText="1"/>
    </xf>
    <xf numFmtId="172" fontId="21" fillId="0" borderId="1" xfId="2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wrapText="1"/>
    </xf>
    <xf numFmtId="10" fontId="42" fillId="0" borderId="1" xfId="0" applyNumberFormat="1" applyFont="1" applyBorder="1" applyAlignment="1">
      <alignment horizontal="center" wrapText="1"/>
    </xf>
    <xf numFmtId="0" fontId="47" fillId="0" borderId="17" xfId="0" applyFont="1" applyBorder="1" applyAlignment="1">
      <alignment vertical="top"/>
    </xf>
    <xf numFmtId="9" fontId="21" fillId="0" borderId="1" xfId="2" applyNumberFormat="1" applyFont="1" applyBorder="1" applyAlignment="1">
      <alignment horizontal="center" wrapText="1"/>
    </xf>
    <xf numFmtId="49" fontId="21" fillId="0" borderId="70" xfId="0" applyNumberFormat="1" applyFont="1" applyBorder="1" applyAlignment="1">
      <alignment wrapText="1"/>
    </xf>
    <xf numFmtId="0" fontId="42" fillId="0" borderId="39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top" wrapText="1"/>
    </xf>
    <xf numFmtId="0" fontId="42" fillId="0" borderId="55" xfId="0" applyFont="1" applyBorder="1" applyAlignment="1">
      <alignment vertical="top" wrapText="1"/>
    </xf>
    <xf numFmtId="0" fontId="47" fillId="0" borderId="55" xfId="0" applyFont="1" applyBorder="1" applyAlignment="1">
      <alignment vertical="top"/>
    </xf>
    <xf numFmtId="0" fontId="21" fillId="0" borderId="37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70" fontId="35" fillId="0" borderId="37" xfId="2" applyNumberFormat="1" applyFont="1" applyFill="1" applyBorder="1" applyAlignment="1" applyProtection="1">
      <alignment horizontal="right" vertical="top" wrapText="1"/>
    </xf>
    <xf numFmtId="164" fontId="25" fillId="0" borderId="5" xfId="2" applyNumberFormat="1" applyFont="1" applyFill="1" applyBorder="1" applyAlignment="1" applyProtection="1">
      <alignment horizontal="left" vertical="top" wrapText="1"/>
    </xf>
    <xf numFmtId="164" fontId="30" fillId="0" borderId="1" xfId="2" applyNumberFormat="1" applyFont="1" applyFill="1" applyBorder="1" applyAlignment="1" applyProtection="1">
      <alignment vertical="top" wrapText="1"/>
    </xf>
    <xf numFmtId="170" fontId="30" fillId="0" borderId="47" xfId="2" applyNumberFormat="1" applyFont="1" applyFill="1" applyBorder="1" applyAlignment="1" applyProtection="1">
      <alignment horizontal="right" vertical="top" wrapText="1"/>
    </xf>
    <xf numFmtId="170" fontId="30" fillId="0" borderId="44" xfId="2" applyNumberFormat="1" applyFont="1" applyFill="1" applyBorder="1" applyAlignment="1" applyProtection="1">
      <alignment horizontal="center" vertical="top" wrapText="1"/>
    </xf>
    <xf numFmtId="170" fontId="30" fillId="0" borderId="41" xfId="2" applyNumberFormat="1" applyFont="1" applyFill="1" applyBorder="1" applyAlignment="1" applyProtection="1">
      <alignment horizontal="right" vertical="top" wrapText="1"/>
    </xf>
    <xf numFmtId="0" fontId="42" fillId="0" borderId="17" xfId="0" applyFont="1" applyBorder="1" applyAlignment="1">
      <alignment vertical="top" wrapText="1"/>
    </xf>
    <xf numFmtId="170" fontId="25" fillId="0" borderId="1" xfId="2" applyNumberFormat="1" applyFont="1" applyFill="1" applyBorder="1" applyAlignment="1" applyProtection="1">
      <alignment horizontal="center" vertical="top" wrapText="1"/>
    </xf>
    <xf numFmtId="170" fontId="25" fillId="0" borderId="14" xfId="2" applyNumberFormat="1" applyFont="1" applyFill="1" applyBorder="1" applyAlignment="1" applyProtection="1">
      <alignment horizontal="center" vertical="top" wrapText="1"/>
    </xf>
    <xf numFmtId="170" fontId="30" fillId="0" borderId="57" xfId="2" applyNumberFormat="1" applyFont="1" applyFill="1" applyBorder="1" applyAlignment="1" applyProtection="1">
      <alignment horizontal="center" vertical="top" wrapText="1"/>
    </xf>
    <xf numFmtId="170" fontId="25" fillId="0" borderId="57" xfId="2" applyNumberFormat="1" applyFont="1" applyFill="1" applyBorder="1" applyAlignment="1" applyProtection="1">
      <alignment horizontal="center" vertical="top" wrapText="1"/>
    </xf>
    <xf numFmtId="166" fontId="25" fillId="0" borderId="0" xfId="0" applyNumberFormat="1" applyFont="1" applyFill="1" applyBorder="1" applyAlignment="1" applyProtection="1">
      <alignment horizontal="left" vertical="top" wrapText="1"/>
    </xf>
    <xf numFmtId="170" fontId="25" fillId="0" borderId="54" xfId="2" applyNumberFormat="1" applyFont="1" applyFill="1" applyBorder="1" applyAlignment="1" applyProtection="1">
      <alignment horizontal="right" vertical="top" wrapText="1"/>
    </xf>
    <xf numFmtId="173" fontId="25" fillId="0" borderId="1" xfId="2" applyNumberFormat="1" applyFont="1" applyFill="1" applyBorder="1" applyAlignment="1" applyProtection="1">
      <alignment horizontal="right" vertical="top" wrapText="1"/>
    </xf>
    <xf numFmtId="0" fontId="31" fillId="0" borderId="41" xfId="0" applyFont="1" applyFill="1" applyBorder="1" applyAlignment="1">
      <alignment vertical="top" wrapText="1"/>
    </xf>
    <xf numFmtId="170" fontId="36" fillId="0" borderId="42" xfId="0" applyNumberFormat="1" applyFont="1" applyFill="1" applyBorder="1" applyAlignment="1">
      <alignment horizontal="right" vertical="top" wrapText="1"/>
    </xf>
    <xf numFmtId="0" fontId="31" fillId="0" borderId="15" xfId="0" applyFont="1" applyFill="1" applyBorder="1" applyAlignment="1">
      <alignment vertical="top" wrapText="1"/>
    </xf>
    <xf numFmtId="170" fontId="33" fillId="0" borderId="48" xfId="0" applyNumberFormat="1" applyFont="1" applyFill="1" applyBorder="1" applyAlignment="1">
      <alignment vertical="top" wrapText="1"/>
    </xf>
    <xf numFmtId="170" fontId="31" fillId="0" borderId="5" xfId="0" applyNumberFormat="1" applyFont="1" applyFill="1" applyBorder="1" applyAlignment="1">
      <alignment horizontal="center" vertical="top"/>
    </xf>
    <xf numFmtId="168" fontId="31" fillId="0" borderId="5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57" xfId="0" applyFont="1" applyFill="1" applyBorder="1" applyAlignment="1">
      <alignment horizontal="right" vertical="top"/>
    </xf>
    <xf numFmtId="0" fontId="31" fillId="0" borderId="8" xfId="0" applyFont="1" applyFill="1" applyBorder="1" applyAlignment="1">
      <alignment vertical="top" wrapText="1"/>
    </xf>
    <xf numFmtId="4" fontId="31" fillId="0" borderId="8" xfId="0" applyNumberFormat="1" applyFont="1" applyFill="1" applyBorder="1" applyAlignment="1">
      <alignment horizontal="right" vertical="top"/>
    </xf>
    <xf numFmtId="0" fontId="31" fillId="0" borderId="57" xfId="0" applyFont="1" applyFill="1" applyBorder="1" applyAlignment="1">
      <alignment vertical="top" wrapText="1"/>
    </xf>
    <xf numFmtId="170" fontId="49" fillId="0" borderId="41" xfId="0" applyNumberFormat="1" applyFont="1" applyFill="1" applyBorder="1" applyAlignment="1">
      <alignment horizontal="right" vertical="top" wrapText="1"/>
    </xf>
    <xf numFmtId="0" fontId="31" fillId="0" borderId="28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0" fontId="31" fillId="0" borderId="59" xfId="0" applyFont="1" applyFill="1" applyBorder="1" applyAlignment="1">
      <alignment vertical="top" wrapText="1"/>
    </xf>
    <xf numFmtId="0" fontId="31" fillId="0" borderId="3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40" fillId="0" borderId="0" xfId="0" applyFont="1" applyFill="1" applyAlignment="1">
      <alignment horizontal="justify" wrapText="1"/>
    </xf>
    <xf numFmtId="0" fontId="33" fillId="0" borderId="0" xfId="0" applyFont="1" applyFill="1" applyAlignment="1">
      <alignment horizontal="justify" wrapText="1"/>
    </xf>
    <xf numFmtId="0" fontId="32" fillId="0" borderId="0" xfId="0" applyFont="1" applyFill="1" applyAlignment="1">
      <alignment horizontal="justify" vertical="top" wrapText="1"/>
    </xf>
    <xf numFmtId="0" fontId="32" fillId="0" borderId="0" xfId="0" applyFont="1" applyFill="1" applyAlignment="1">
      <alignment horizontal="justify" vertical="top" wrapText="1"/>
    </xf>
    <xf numFmtId="166" fontId="18" fillId="0" borderId="48" xfId="0" applyNumberFormat="1" applyFont="1" applyFill="1" applyBorder="1" applyAlignment="1" applyProtection="1">
      <alignment horizontal="center" vertical="top" wrapText="1"/>
    </xf>
    <xf numFmtId="0" fontId="32" fillId="0" borderId="0" xfId="0" applyFont="1" applyFill="1" applyAlignment="1">
      <alignment horizontal="justify" vertical="top" wrapText="1"/>
    </xf>
    <xf numFmtId="166" fontId="16" fillId="0" borderId="4" xfId="0" applyNumberFormat="1" applyFont="1" applyBorder="1" applyAlignment="1" applyProtection="1">
      <alignment horizontal="center" vertical="top" wrapText="1"/>
      <protection hidden="1"/>
    </xf>
    <xf numFmtId="166" fontId="16" fillId="0" borderId="7" xfId="0" applyNumberFormat="1" applyFont="1" applyBorder="1" applyAlignment="1" applyProtection="1">
      <alignment horizontal="center" vertical="top" wrapText="1"/>
      <protection hidden="1"/>
    </xf>
    <xf numFmtId="166" fontId="16" fillId="0" borderId="2" xfId="0" applyNumberFormat="1" applyFont="1" applyBorder="1" applyAlignment="1" applyProtection="1">
      <alignment horizontal="center" vertical="top" wrapText="1"/>
      <protection hidden="1"/>
    </xf>
    <xf numFmtId="166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6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6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6" fontId="16" fillId="0" borderId="1" xfId="0" applyNumberFormat="1" applyFont="1" applyBorder="1" applyAlignment="1" applyProtection="1">
      <alignment vertical="center"/>
      <protection hidden="1"/>
    </xf>
    <xf numFmtId="166" fontId="16" fillId="0" borderId="1" xfId="0" applyNumberFormat="1" applyFont="1" applyBorder="1" applyAlignment="1">
      <alignment vertical="center"/>
    </xf>
    <xf numFmtId="166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 wrapText="1"/>
    </xf>
    <xf numFmtId="166" fontId="25" fillId="0" borderId="20" xfId="0" applyNumberFormat="1" applyFont="1" applyFill="1" applyBorder="1" applyAlignment="1" applyProtection="1">
      <alignment horizontal="justify" vertical="top" wrapText="1"/>
    </xf>
    <xf numFmtId="166" fontId="30" fillId="0" borderId="18" xfId="0" applyNumberFormat="1" applyFont="1" applyFill="1" applyBorder="1" applyAlignment="1" applyProtection="1">
      <alignment horizontal="left" vertical="top"/>
    </xf>
    <xf numFmtId="166" fontId="30" fillId="0" borderId="0" xfId="0" applyNumberFormat="1" applyFont="1" applyFill="1" applyBorder="1" applyAlignment="1" applyProtection="1">
      <alignment horizontal="left" vertical="top"/>
    </xf>
    <xf numFmtId="166" fontId="30" fillId="0" borderId="51" xfId="0" applyNumberFormat="1" applyFont="1" applyFill="1" applyBorder="1" applyAlignment="1" applyProtection="1">
      <alignment horizontal="left" vertical="top"/>
    </xf>
    <xf numFmtId="166" fontId="25" fillId="0" borderId="19" xfId="0" applyNumberFormat="1" applyFont="1" applyFill="1" applyBorder="1" applyAlignment="1" applyProtection="1">
      <alignment horizontal="left" vertical="top" wrapText="1"/>
    </xf>
    <xf numFmtId="166" fontId="25" fillId="0" borderId="20" xfId="0" applyNumberFormat="1" applyFont="1" applyFill="1" applyBorder="1" applyAlignment="1" applyProtection="1">
      <alignment horizontal="left" vertical="top" wrapText="1"/>
    </xf>
    <xf numFmtId="166" fontId="25" fillId="0" borderId="18" xfId="0" applyNumberFormat="1" applyFont="1" applyFill="1" applyBorder="1" applyAlignment="1" applyProtection="1">
      <alignment horizontal="left" vertical="top" wrapText="1"/>
    </xf>
    <xf numFmtId="166" fontId="25" fillId="0" borderId="0" xfId="0" applyNumberFormat="1" applyFont="1" applyFill="1" applyBorder="1" applyAlignment="1" applyProtection="1">
      <alignment horizontal="left" vertical="top" wrapText="1"/>
    </xf>
    <xf numFmtId="166" fontId="25" fillId="0" borderId="15" xfId="0" applyNumberFormat="1" applyFont="1" applyFill="1" applyBorder="1" applyAlignment="1" applyProtection="1">
      <alignment horizontal="left" vertical="top" wrapText="1"/>
    </xf>
    <xf numFmtId="166" fontId="25" fillId="0" borderId="52" xfId="0" applyNumberFormat="1" applyFont="1" applyFill="1" applyBorder="1" applyAlignment="1" applyProtection="1">
      <alignment horizontal="left" vertical="top" wrapText="1"/>
    </xf>
    <xf numFmtId="166" fontId="25" fillId="0" borderId="22" xfId="0" applyNumberFormat="1" applyFont="1" applyFill="1" applyBorder="1" applyAlignment="1" applyProtection="1">
      <alignment horizontal="left" vertical="top" wrapText="1"/>
    </xf>
    <xf numFmtId="166" fontId="25" fillId="0" borderId="58" xfId="0" applyNumberFormat="1" applyFont="1" applyFill="1" applyBorder="1" applyAlignment="1" applyProtection="1">
      <alignment horizontal="left" vertical="top" wrapText="1"/>
    </xf>
    <xf numFmtId="0" fontId="25" fillId="0" borderId="50" xfId="0" applyFont="1" applyFill="1" applyBorder="1" applyAlignment="1" applyProtection="1">
      <alignment horizontal="center" vertical="top"/>
    </xf>
    <xf numFmtId="0" fontId="25" fillId="0" borderId="13" xfId="0" applyFont="1" applyFill="1" applyBorder="1" applyAlignment="1" applyProtection="1">
      <alignment horizontal="center" vertical="top"/>
    </xf>
    <xf numFmtId="0" fontId="25" fillId="0" borderId="55" xfId="0" applyFont="1" applyFill="1" applyBorder="1" applyAlignment="1" applyProtection="1">
      <alignment horizontal="center" vertical="top"/>
    </xf>
    <xf numFmtId="166" fontId="25" fillId="0" borderId="68" xfId="0" applyNumberFormat="1" applyFont="1" applyFill="1" applyBorder="1" applyAlignment="1" applyProtection="1">
      <alignment horizontal="left" vertical="top" wrapText="1"/>
    </xf>
    <xf numFmtId="166" fontId="25" fillId="0" borderId="11" xfId="0" applyNumberFormat="1" applyFont="1" applyFill="1" applyBorder="1" applyAlignment="1" applyProtection="1">
      <alignment horizontal="left" vertical="top" wrapText="1"/>
    </xf>
    <xf numFmtId="166" fontId="25" fillId="0" borderId="16" xfId="0" applyNumberFormat="1" applyFont="1" applyFill="1" applyBorder="1" applyAlignment="1" applyProtection="1">
      <alignment horizontal="left" vertical="top" wrapText="1"/>
    </xf>
    <xf numFmtId="166" fontId="25" fillId="0" borderId="40" xfId="0" applyNumberFormat="1" applyFont="1" applyFill="1" applyBorder="1" applyAlignment="1" applyProtection="1">
      <alignment horizontal="left" vertical="top" wrapText="1"/>
    </xf>
    <xf numFmtId="166" fontId="25" fillId="0" borderId="1" xfId="0" applyNumberFormat="1" applyFont="1" applyFill="1" applyBorder="1" applyAlignment="1" applyProtection="1">
      <alignment horizontal="left" vertical="top" wrapText="1"/>
    </xf>
    <xf numFmtId="166" fontId="25" fillId="0" borderId="39" xfId="0" applyNumberFormat="1" applyFont="1" applyFill="1" applyBorder="1" applyAlignment="1" applyProtection="1">
      <alignment horizontal="left" vertical="top" wrapText="1"/>
    </xf>
    <xf numFmtId="166" fontId="25" fillId="0" borderId="14" xfId="0" applyNumberFormat="1" applyFont="1" applyFill="1" applyBorder="1" applyAlignment="1" applyProtection="1">
      <alignment horizontal="left" vertical="top" wrapText="1"/>
    </xf>
    <xf numFmtId="166" fontId="25" fillId="0" borderId="0" xfId="0" applyNumberFormat="1" applyFont="1" applyFill="1" applyBorder="1" applyAlignment="1" applyProtection="1">
      <alignment horizontal="justify" vertical="top" wrapText="1"/>
    </xf>
    <xf numFmtId="0" fontId="32" fillId="0" borderId="0" xfId="0" applyFont="1" applyFill="1" applyAlignment="1">
      <alignment horizontal="justify" vertical="top" wrapText="1"/>
    </xf>
    <xf numFmtId="166" fontId="30" fillId="0" borderId="0" xfId="0" applyNumberFormat="1" applyFont="1" applyFill="1" applyBorder="1" applyAlignment="1" applyProtection="1">
      <alignment horizontal="left" wrapText="1"/>
    </xf>
    <xf numFmtId="166" fontId="18" fillId="0" borderId="4" xfId="0" applyNumberFormat="1" applyFont="1" applyFill="1" applyBorder="1" applyAlignment="1" applyProtection="1">
      <alignment horizontal="center" vertical="top" wrapText="1"/>
    </xf>
    <xf numFmtId="166" fontId="18" fillId="0" borderId="7" xfId="0" applyNumberFormat="1" applyFont="1" applyFill="1" applyBorder="1" applyAlignment="1" applyProtection="1">
      <alignment horizontal="center" vertical="top" wrapText="1"/>
    </xf>
    <xf numFmtId="166" fontId="18" fillId="0" borderId="2" xfId="0" applyNumberFormat="1" applyFont="1" applyFill="1" applyBorder="1" applyAlignment="1" applyProtection="1">
      <alignment horizontal="center" vertical="top" wrapText="1"/>
    </xf>
    <xf numFmtId="0" fontId="25" fillId="0" borderId="68" xfId="0" applyFont="1" applyFill="1" applyBorder="1" applyAlignment="1" applyProtection="1">
      <alignment horizontal="left" vertical="top" wrapText="1"/>
    </xf>
    <xf numFmtId="0" fontId="32" fillId="0" borderId="11" xfId="0" applyFont="1" applyFill="1" applyBorder="1"/>
    <xf numFmtId="0" fontId="32" fillId="0" borderId="16" xfId="0" applyFont="1" applyFill="1" applyBorder="1"/>
    <xf numFmtId="0" fontId="32" fillId="0" borderId="40" xfId="0" applyFont="1" applyFill="1" applyBorder="1"/>
    <xf numFmtId="0" fontId="32" fillId="0" borderId="1" xfId="0" applyFont="1" applyFill="1" applyBorder="1"/>
    <xf numFmtId="0" fontId="32" fillId="0" borderId="39" xfId="0" applyFont="1" applyFill="1" applyBorder="1"/>
    <xf numFmtId="0" fontId="32" fillId="0" borderId="14" xfId="0" applyFont="1" applyFill="1" applyBorder="1"/>
    <xf numFmtId="0" fontId="30" fillId="0" borderId="8" xfId="0" applyFont="1" applyFill="1" applyBorder="1" applyAlignment="1" applyProtection="1">
      <alignment horizontal="center" vertical="center"/>
    </xf>
    <xf numFmtId="49" fontId="25" fillId="0" borderId="68" xfId="0" applyNumberFormat="1" applyFont="1" applyFill="1" applyBorder="1" applyAlignment="1" applyProtection="1">
      <alignment horizontal="center" vertical="top" wrapText="1"/>
    </xf>
    <xf numFmtId="49" fontId="25" fillId="0" borderId="40" xfId="0" applyNumberFormat="1" applyFont="1" applyFill="1" applyBorder="1" applyAlignment="1" applyProtection="1">
      <alignment horizontal="center" vertical="top" wrapText="1"/>
    </xf>
    <xf numFmtId="49" fontId="25" fillId="0" borderId="39" xfId="0" applyNumberFormat="1" applyFont="1" applyFill="1" applyBorder="1" applyAlignment="1" applyProtection="1">
      <alignment horizontal="center" vertical="top" wrapText="1"/>
    </xf>
    <xf numFmtId="49" fontId="25" fillId="0" borderId="28" xfId="0" applyNumberFormat="1" applyFont="1" applyFill="1" applyBorder="1" applyAlignment="1" applyProtection="1">
      <alignment horizontal="left" vertical="top" wrapText="1"/>
    </xf>
    <xf numFmtId="0" fontId="32" fillId="0" borderId="6" xfId="0" applyFont="1" applyFill="1" applyBorder="1" applyAlignment="1">
      <alignment horizontal="left" vertical="top"/>
    </xf>
    <xf numFmtId="0" fontId="32" fillId="0" borderId="3" xfId="0" applyFont="1" applyFill="1" applyBorder="1" applyAlignment="1">
      <alignment horizontal="left" vertical="top"/>
    </xf>
    <xf numFmtId="0" fontId="25" fillId="0" borderId="50" xfId="0" applyFont="1" applyFill="1" applyBorder="1" applyAlignment="1" applyProtection="1">
      <alignment horizontal="left" vertical="top" wrapText="1"/>
    </xf>
    <xf numFmtId="0" fontId="25" fillId="0" borderId="55" xfId="0" applyFont="1" applyFill="1" applyBorder="1" applyAlignment="1" applyProtection="1">
      <alignment horizontal="left" vertical="top" wrapText="1"/>
    </xf>
    <xf numFmtId="49" fontId="25" fillId="0" borderId="27" xfId="0" applyNumberFormat="1" applyFont="1" applyFill="1" applyBorder="1" applyAlignment="1" applyProtection="1">
      <alignment horizontal="center" vertical="top" wrapText="1"/>
    </xf>
    <xf numFmtId="49" fontId="25" fillId="0" borderId="56" xfId="0" applyNumberFormat="1" applyFont="1" applyFill="1" applyBorder="1" applyAlignment="1" applyProtection="1">
      <alignment horizontal="center" vertical="top" wrapText="1"/>
    </xf>
    <xf numFmtId="166" fontId="30" fillId="0" borderId="34" xfId="0" applyNumberFormat="1" applyFont="1" applyFill="1" applyBorder="1" applyAlignment="1" applyProtection="1">
      <alignment horizontal="left" vertical="top" wrapText="1"/>
    </xf>
    <xf numFmtId="166" fontId="30" fillId="0" borderId="57" xfId="0" applyNumberFormat="1" applyFont="1" applyFill="1" applyBorder="1" applyAlignment="1" applyProtection="1">
      <alignment horizontal="left" vertical="top" wrapText="1"/>
    </xf>
    <xf numFmtId="166" fontId="25" fillId="0" borderId="34" xfId="0" applyNumberFormat="1" applyFont="1" applyFill="1" applyBorder="1" applyAlignment="1" applyProtection="1">
      <alignment horizontal="left" vertical="top" wrapText="1"/>
    </xf>
    <xf numFmtId="166" fontId="25" fillId="0" borderId="57" xfId="0" applyNumberFormat="1" applyFont="1" applyFill="1" applyBorder="1" applyAlignment="1" applyProtection="1">
      <alignment horizontal="left" vertical="top" wrapText="1"/>
    </xf>
    <xf numFmtId="0" fontId="25" fillId="0" borderId="12" xfId="0" applyFont="1" applyFill="1" applyBorder="1" applyAlignment="1" applyProtection="1">
      <alignment horizontal="center" vertical="top"/>
    </xf>
    <xf numFmtId="166" fontId="25" fillId="0" borderId="36" xfId="0" applyNumberFormat="1" applyFont="1" applyFill="1" applyBorder="1" applyAlignment="1" applyProtection="1">
      <alignment horizontal="left" vertical="top" wrapText="1"/>
    </xf>
    <xf numFmtId="0" fontId="35" fillId="0" borderId="50" xfId="0" applyFont="1" applyFill="1" applyBorder="1" applyAlignment="1" applyProtection="1">
      <alignment horizontal="left" vertical="top" wrapText="1"/>
    </xf>
    <xf numFmtId="0" fontId="35" fillId="0" borderId="51" xfId="0" applyFont="1" applyFill="1" applyBorder="1" applyAlignment="1" applyProtection="1">
      <alignment horizontal="left" vertical="top"/>
    </xf>
    <xf numFmtId="0" fontId="35" fillId="0" borderId="53" xfId="0" applyFont="1" applyFill="1" applyBorder="1" applyAlignment="1" applyProtection="1">
      <alignment horizontal="left" vertical="top"/>
    </xf>
    <xf numFmtId="0" fontId="25" fillId="0" borderId="19" xfId="0" applyFont="1" applyFill="1" applyBorder="1" applyAlignment="1" applyProtection="1">
      <alignment horizontal="left" vertical="top" wrapText="1"/>
    </xf>
    <xf numFmtId="0" fontId="25" fillId="0" borderId="20" xfId="0" applyFont="1" applyFill="1" applyBorder="1" applyAlignment="1" applyProtection="1">
      <alignment horizontal="left" vertical="top" wrapText="1"/>
    </xf>
    <xf numFmtId="0" fontId="25" fillId="0" borderId="18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15" xfId="0" applyFont="1" applyFill="1" applyBorder="1" applyAlignment="1" applyProtection="1">
      <alignment horizontal="left" vertical="top" wrapText="1"/>
    </xf>
    <xf numFmtId="0" fontId="25" fillId="0" borderId="52" xfId="0" applyFont="1" applyFill="1" applyBorder="1" applyAlignment="1" applyProtection="1">
      <alignment horizontal="left" vertical="top" wrapText="1"/>
    </xf>
    <xf numFmtId="0" fontId="25" fillId="0" borderId="22" xfId="0" applyFont="1" applyFill="1" applyBorder="1" applyAlignment="1" applyProtection="1">
      <alignment horizontal="left" vertical="top" wrapText="1"/>
    </xf>
    <xf numFmtId="0" fontId="25" fillId="0" borderId="58" xfId="0" applyFont="1" applyFill="1" applyBorder="1" applyAlignment="1" applyProtection="1">
      <alignment horizontal="left" vertical="top" wrapText="1"/>
    </xf>
    <xf numFmtId="0" fontId="25" fillId="0" borderId="69" xfId="0" applyFont="1" applyFill="1" applyBorder="1" applyAlignment="1" applyProtection="1">
      <alignment horizontal="left" vertical="top" wrapText="1"/>
    </xf>
    <xf numFmtId="0" fontId="25" fillId="0" borderId="70" xfId="0" applyFont="1" applyFill="1" applyBorder="1" applyAlignment="1" applyProtection="1">
      <alignment horizontal="left" vertical="top" wrapText="1"/>
    </xf>
    <xf numFmtId="0" fontId="25" fillId="0" borderId="71" xfId="0" applyFont="1" applyFill="1" applyBorder="1" applyAlignment="1" applyProtection="1">
      <alignment horizontal="left" vertical="top" wrapText="1"/>
    </xf>
    <xf numFmtId="0" fontId="39" fillId="0" borderId="69" xfId="0" applyFont="1" applyFill="1" applyBorder="1" applyAlignment="1">
      <alignment horizontal="center" vertical="top"/>
    </xf>
    <xf numFmtId="0" fontId="39" fillId="0" borderId="70" xfId="0" applyFont="1" applyFill="1" applyBorder="1" applyAlignment="1">
      <alignment horizontal="center" vertical="top"/>
    </xf>
    <xf numFmtId="0" fontId="39" fillId="0" borderId="71" xfId="0" applyFont="1" applyFill="1" applyBorder="1" applyAlignment="1">
      <alignment horizontal="center" vertical="top"/>
    </xf>
    <xf numFmtId="166" fontId="25" fillId="0" borderId="5" xfId="0" applyNumberFormat="1" applyFont="1" applyFill="1" applyBorder="1" applyAlignment="1" applyProtection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</xf>
    <xf numFmtId="166" fontId="30" fillId="0" borderId="5" xfId="0" applyNumberFormat="1" applyFont="1" applyFill="1" applyBorder="1" applyAlignment="1" applyProtection="1">
      <alignment horizontal="left" vertical="top" wrapText="1"/>
    </xf>
    <xf numFmtId="166" fontId="30" fillId="0" borderId="1" xfId="0" applyNumberFormat="1" applyFont="1" applyFill="1" applyBorder="1" applyAlignment="1" applyProtection="1">
      <alignment horizontal="left" vertical="top" wrapText="1"/>
    </xf>
    <xf numFmtId="166" fontId="25" fillId="0" borderId="5" xfId="0" applyNumberFormat="1" applyFont="1" applyFill="1" applyBorder="1" applyAlignment="1" applyProtection="1">
      <alignment horizontal="left" vertical="top" wrapText="1"/>
    </xf>
    <xf numFmtId="49" fontId="25" fillId="0" borderId="5" xfId="0" applyNumberFormat="1" applyFont="1" applyFill="1" applyBorder="1" applyAlignment="1" applyProtection="1">
      <alignment horizontal="center" vertical="top" wrapText="1"/>
    </xf>
    <xf numFmtId="49" fontId="25" fillId="0" borderId="1" xfId="0" applyNumberFormat="1" applyFont="1" applyFill="1" applyBorder="1" applyAlignment="1" applyProtection="1">
      <alignment horizontal="center" vertical="top" wrapText="1"/>
    </xf>
    <xf numFmtId="49" fontId="25" fillId="0" borderId="10" xfId="0" applyNumberFormat="1" applyFont="1" applyFill="1" applyBorder="1" applyAlignment="1" applyProtection="1">
      <alignment horizontal="center" vertical="top" wrapText="1"/>
    </xf>
    <xf numFmtId="166" fontId="25" fillId="0" borderId="10" xfId="0" applyNumberFormat="1" applyFont="1" applyFill="1" applyBorder="1" applyAlignment="1" applyProtection="1">
      <alignment horizontal="left" vertical="top" wrapText="1"/>
    </xf>
    <xf numFmtId="0" fontId="35" fillId="0" borderId="0" xfId="0" applyFont="1" applyFill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6" fontId="18" fillId="0" borderId="27" xfId="0" applyNumberFormat="1" applyFont="1" applyFill="1" applyBorder="1" applyAlignment="1" applyProtection="1">
      <alignment horizontal="center" vertical="center" wrapText="1"/>
    </xf>
    <xf numFmtId="166" fontId="18" fillId="0" borderId="24" xfId="0" applyNumberFormat="1" applyFont="1" applyFill="1" applyBorder="1" applyAlignment="1" applyProtection="1">
      <alignment horizontal="center" vertical="center" wrapText="1"/>
    </xf>
    <xf numFmtId="166" fontId="18" fillId="0" borderId="56" xfId="0" applyNumberFormat="1" applyFont="1" applyFill="1" applyBorder="1" applyAlignment="1" applyProtection="1">
      <alignment horizontal="center" vertical="center" wrapText="1"/>
    </xf>
    <xf numFmtId="166" fontId="18" fillId="0" borderId="34" xfId="0" applyNumberFormat="1" applyFont="1" applyFill="1" applyBorder="1" applyAlignment="1" applyProtection="1">
      <alignment horizontal="center" vertical="center" wrapText="1"/>
    </xf>
    <xf numFmtId="166" fontId="18" fillId="0" borderId="8" xfId="0" applyNumberFormat="1" applyFont="1" applyFill="1" applyBorder="1" applyAlignment="1" applyProtection="1">
      <alignment horizontal="center" vertical="center" wrapText="1"/>
    </xf>
    <xf numFmtId="166" fontId="18" fillId="0" borderId="57" xfId="0" applyNumberFormat="1" applyFont="1" applyFill="1" applyBorder="1" applyAlignment="1" applyProtection="1">
      <alignment horizontal="center" vertical="center" wrapText="1"/>
    </xf>
    <xf numFmtId="166" fontId="18" fillId="0" borderId="36" xfId="0" applyNumberFormat="1" applyFont="1" applyFill="1" applyBorder="1" applyAlignment="1" applyProtection="1">
      <alignment horizontal="center" vertical="center" wrapText="1"/>
    </xf>
    <xf numFmtId="166" fontId="18" fillId="0" borderId="20" xfId="0" applyNumberFormat="1" applyFont="1" applyFill="1" applyBorder="1" applyAlignment="1" applyProtection="1">
      <alignment horizontal="center" vertical="center" wrapText="1"/>
    </xf>
    <xf numFmtId="166" fontId="18" fillId="0" borderId="21" xfId="0" applyNumberFormat="1" applyFont="1" applyFill="1" applyBorder="1" applyAlignment="1" applyProtection="1">
      <alignment horizontal="center" vertical="center" wrapText="1"/>
    </xf>
    <xf numFmtId="166" fontId="18" fillId="0" borderId="36" xfId="0" applyNumberFormat="1" applyFont="1" applyFill="1" applyBorder="1" applyAlignment="1" applyProtection="1">
      <alignment horizontal="center" vertical="top" wrapText="1"/>
    </xf>
    <xf numFmtId="166" fontId="18" fillId="0" borderId="20" xfId="0" applyNumberFormat="1" applyFont="1" applyFill="1" applyBorder="1" applyAlignment="1" applyProtection="1">
      <alignment horizontal="center" vertical="top" wrapText="1"/>
    </xf>
    <xf numFmtId="166" fontId="18" fillId="0" borderId="21" xfId="0" applyNumberFormat="1" applyFont="1" applyFill="1" applyBorder="1" applyAlignment="1" applyProtection="1">
      <alignment horizontal="center" vertical="top" wrapText="1"/>
    </xf>
    <xf numFmtId="166" fontId="18" fillId="0" borderId="29" xfId="0" applyNumberFormat="1" applyFont="1" applyFill="1" applyBorder="1" applyAlignment="1" applyProtection="1">
      <alignment horizontal="center" vertical="top" wrapText="1"/>
    </xf>
    <xf numFmtId="166" fontId="18" fillId="0" borderId="25" xfId="0" applyNumberFormat="1" applyFont="1" applyFill="1" applyBorder="1" applyAlignment="1" applyProtection="1">
      <alignment horizontal="center" vertical="top" wrapText="1"/>
    </xf>
    <xf numFmtId="166" fontId="18" fillId="0" borderId="26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166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7" xfId="0" applyNumberFormat="1" applyFont="1" applyFill="1" applyBorder="1" applyAlignment="1" applyProtection="1">
      <alignment horizontal="center" vertical="center" wrapText="1"/>
    </xf>
    <xf numFmtId="166" fontId="25" fillId="0" borderId="16" xfId="0" applyNumberFormat="1" applyFont="1" applyFill="1" applyBorder="1" applyAlignment="1" applyProtection="1">
      <alignment horizontal="center" vertical="top" wrapText="1"/>
    </xf>
    <xf numFmtId="166" fontId="25" fillId="0" borderId="1" xfId="0" applyNumberFormat="1" applyFont="1" applyFill="1" applyBorder="1" applyAlignment="1" applyProtection="1">
      <alignment horizontal="center" vertical="top" wrapText="1"/>
    </xf>
    <xf numFmtId="166" fontId="25" fillId="0" borderId="14" xfId="0" applyNumberFormat="1" applyFont="1" applyFill="1" applyBorder="1" applyAlignment="1" applyProtection="1">
      <alignment horizontal="center" vertical="top" wrapText="1"/>
    </xf>
    <xf numFmtId="166" fontId="30" fillId="0" borderId="19" xfId="0" applyNumberFormat="1" applyFont="1" applyFill="1" applyBorder="1" applyAlignment="1" applyProtection="1">
      <alignment horizontal="left" vertical="top" wrapText="1"/>
    </xf>
    <xf numFmtId="166" fontId="30" fillId="0" borderId="20" xfId="0" applyNumberFormat="1" applyFont="1" applyFill="1" applyBorder="1" applyAlignment="1" applyProtection="1">
      <alignment horizontal="left" vertical="top" wrapText="1"/>
    </xf>
    <xf numFmtId="166" fontId="30" fillId="0" borderId="50" xfId="0" applyNumberFormat="1" applyFont="1" applyFill="1" applyBorder="1" applyAlignment="1" applyProtection="1">
      <alignment horizontal="left" vertical="top" wrapText="1"/>
    </xf>
    <xf numFmtId="166" fontId="30" fillId="0" borderId="18" xfId="0" applyNumberFormat="1" applyFont="1" applyFill="1" applyBorder="1" applyAlignment="1" applyProtection="1">
      <alignment horizontal="left" vertical="top" wrapText="1"/>
    </xf>
    <xf numFmtId="166" fontId="30" fillId="0" borderId="0" xfId="0" applyNumberFormat="1" applyFont="1" applyFill="1" applyBorder="1" applyAlignment="1" applyProtection="1">
      <alignment horizontal="left" vertical="top" wrapText="1"/>
    </xf>
    <xf numFmtId="166" fontId="30" fillId="0" borderId="51" xfId="0" applyNumberFormat="1" applyFont="1" applyFill="1" applyBorder="1" applyAlignment="1" applyProtection="1">
      <alignment horizontal="left" vertical="top" wrapText="1"/>
    </xf>
    <xf numFmtId="166" fontId="30" fillId="0" borderId="52" xfId="0" applyNumberFormat="1" applyFont="1" applyFill="1" applyBorder="1" applyAlignment="1" applyProtection="1">
      <alignment horizontal="left" vertical="top" wrapText="1"/>
    </xf>
    <xf numFmtId="166" fontId="30" fillId="0" borderId="22" xfId="0" applyNumberFormat="1" applyFont="1" applyFill="1" applyBorder="1" applyAlignment="1" applyProtection="1">
      <alignment horizontal="left" vertical="top" wrapText="1"/>
    </xf>
    <xf numFmtId="166" fontId="30" fillId="0" borderId="53" xfId="0" applyNumberFormat="1" applyFont="1" applyFill="1" applyBorder="1" applyAlignment="1" applyProtection="1">
      <alignment horizontal="left" vertical="top" wrapText="1"/>
    </xf>
    <xf numFmtId="0" fontId="25" fillId="0" borderId="5" xfId="0" applyFont="1" applyFill="1" applyBorder="1" applyAlignment="1" applyProtection="1">
      <alignment horizontal="left" wrapText="1"/>
    </xf>
    <xf numFmtId="0" fontId="25" fillId="0" borderId="1" xfId="0" applyFont="1" applyFill="1" applyBorder="1" applyAlignment="1" applyProtection="1">
      <alignment horizontal="left" wrapText="1"/>
    </xf>
    <xf numFmtId="0" fontId="25" fillId="0" borderId="10" xfId="0" applyFont="1" applyFill="1" applyBorder="1" applyAlignment="1" applyProtection="1">
      <alignment horizontal="left" wrapText="1"/>
    </xf>
    <xf numFmtId="166" fontId="25" fillId="0" borderId="4" xfId="0" applyNumberFormat="1" applyFont="1" applyFill="1" applyBorder="1" applyAlignment="1" applyProtection="1">
      <alignment horizontal="left" vertical="top" wrapText="1"/>
    </xf>
    <xf numFmtId="0" fontId="25" fillId="0" borderId="2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 applyProtection="1">
      <alignment horizontal="left" vertical="top" wrapText="1"/>
    </xf>
    <xf numFmtId="0" fontId="25" fillId="0" borderId="11" xfId="0" applyFont="1" applyFill="1" applyBorder="1" applyAlignment="1" applyProtection="1">
      <alignment horizontal="left" vertical="top" wrapText="1"/>
    </xf>
    <xf numFmtId="0" fontId="25" fillId="0" borderId="16" xfId="0" applyFont="1" applyFill="1" applyBorder="1" applyAlignment="1" applyProtection="1">
      <alignment horizontal="left" vertical="top" wrapText="1"/>
    </xf>
    <xf numFmtId="0" fontId="25" fillId="0" borderId="40" xfId="0" applyFont="1" applyFill="1" applyBorder="1" applyAlignment="1" applyProtection="1">
      <alignment horizontal="left" vertical="top" wrapText="1"/>
    </xf>
    <xf numFmtId="0" fontId="25" fillId="0" borderId="1" xfId="0" applyFont="1" applyFill="1" applyBorder="1" applyAlignment="1" applyProtection="1">
      <alignment horizontal="left" vertical="top" wrapText="1"/>
    </xf>
    <xf numFmtId="0" fontId="25" fillId="0" borderId="39" xfId="0" applyFont="1" applyFill="1" applyBorder="1" applyAlignment="1" applyProtection="1">
      <alignment horizontal="left" vertical="top" wrapText="1"/>
    </xf>
    <xf numFmtId="0" fontId="25" fillId="0" borderId="14" xfId="0" applyFont="1" applyFill="1" applyBorder="1" applyAlignment="1" applyProtection="1">
      <alignment horizontal="left" vertical="top" wrapText="1"/>
    </xf>
    <xf numFmtId="166" fontId="25" fillId="0" borderId="28" xfId="0" applyNumberFormat="1" applyFont="1" applyFill="1" applyBorder="1" applyAlignment="1" applyProtection="1">
      <alignment horizontal="left" vertical="top" wrapText="1"/>
    </xf>
    <xf numFmtId="0" fontId="29" fillId="0" borderId="3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top" wrapText="1"/>
    </xf>
    <xf numFmtId="0" fontId="25" fillId="0" borderId="5" xfId="0" applyFont="1" applyFill="1" applyBorder="1" applyAlignment="1" applyProtection="1">
      <alignment horizontal="center" vertical="top"/>
    </xf>
    <xf numFmtId="0" fontId="25" fillId="0" borderId="1" xfId="0" applyFont="1" applyFill="1" applyBorder="1" applyAlignment="1" applyProtection="1">
      <alignment horizontal="center" vertical="top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166" fontId="25" fillId="0" borderId="11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167" fontId="31" fillId="0" borderId="57" xfId="0" applyNumberFormat="1" applyFont="1" applyFill="1" applyBorder="1" applyAlignment="1">
      <alignment horizontal="center" vertical="top" wrapText="1"/>
    </xf>
    <xf numFmtId="170" fontId="25" fillId="0" borderId="10" xfId="2" applyNumberFormat="1" applyFont="1" applyFill="1" applyBorder="1" applyAlignment="1" applyProtection="1">
      <alignment horizontal="center" vertical="top" wrapText="1"/>
    </xf>
    <xf numFmtId="170" fontId="25" fillId="0" borderId="57" xfId="2" applyNumberFormat="1" applyFont="1" applyFill="1" applyBorder="1" applyAlignment="1" applyProtection="1">
      <alignment horizontal="center" vertical="top" wrapText="1"/>
    </xf>
    <xf numFmtId="170" fontId="25" fillId="0" borderId="1" xfId="2" applyNumberFormat="1" applyFont="1" applyFill="1" applyBorder="1" applyAlignment="1" applyProtection="1">
      <alignment horizontal="center" vertical="top" wrapText="1"/>
    </xf>
    <xf numFmtId="170" fontId="25" fillId="0" borderId="14" xfId="2" applyNumberFormat="1" applyFont="1" applyFill="1" applyBorder="1" applyAlignment="1" applyProtection="1">
      <alignment horizontal="center" vertical="top" wrapText="1"/>
    </xf>
    <xf numFmtId="168" fontId="25" fillId="0" borderId="10" xfId="2" applyNumberFormat="1" applyFont="1" applyFill="1" applyBorder="1" applyAlignment="1" applyProtection="1">
      <alignment horizontal="center" vertical="top" wrapText="1"/>
    </xf>
    <xf numFmtId="168" fontId="25" fillId="0" borderId="57" xfId="2" applyNumberFormat="1" applyFont="1" applyFill="1" applyBorder="1" applyAlignment="1" applyProtection="1">
      <alignment horizontal="center" vertical="top" wrapText="1"/>
    </xf>
    <xf numFmtId="164" fontId="25" fillId="0" borderId="10" xfId="2" applyNumberFormat="1" applyFont="1" applyFill="1" applyBorder="1" applyAlignment="1" applyProtection="1">
      <alignment horizontal="center" vertical="top" wrapText="1"/>
    </xf>
    <xf numFmtId="164" fontId="25" fillId="0" borderId="57" xfId="2" applyNumberFormat="1" applyFont="1" applyFill="1" applyBorder="1" applyAlignment="1" applyProtection="1">
      <alignment horizontal="center" vertical="top" wrapText="1"/>
    </xf>
    <xf numFmtId="170" fontId="30" fillId="0" borderId="10" xfId="2" applyNumberFormat="1" applyFont="1" applyFill="1" applyBorder="1" applyAlignment="1" applyProtection="1">
      <alignment horizontal="center" vertical="top" wrapText="1"/>
    </xf>
    <xf numFmtId="170" fontId="30" fillId="0" borderId="57" xfId="2" applyNumberFormat="1" applyFont="1" applyFill="1" applyBorder="1" applyAlignment="1" applyProtection="1">
      <alignment horizontal="center" vertical="top" wrapText="1"/>
    </xf>
    <xf numFmtId="0" fontId="37" fillId="0" borderId="50" xfId="0" applyFont="1" applyFill="1" applyBorder="1" applyAlignment="1" applyProtection="1">
      <alignment horizontal="center" vertical="top"/>
    </xf>
    <xf numFmtId="0" fontId="37" fillId="0" borderId="51" xfId="0" applyFont="1" applyFill="1" applyBorder="1" applyAlignment="1" applyProtection="1">
      <alignment horizontal="center" vertical="top"/>
    </xf>
    <xf numFmtId="0" fontId="37" fillId="0" borderId="53" xfId="0" applyFont="1" applyFill="1" applyBorder="1" applyAlignment="1" applyProtection="1">
      <alignment horizontal="center" vertical="top"/>
    </xf>
    <xf numFmtId="0" fontId="39" fillId="0" borderId="44" xfId="0" applyFont="1" applyFill="1" applyBorder="1" applyAlignment="1">
      <alignment horizontal="center" vertical="top"/>
    </xf>
    <xf numFmtId="0" fontId="39" fillId="0" borderId="43" xfId="0" applyFont="1" applyFill="1" applyBorder="1" applyAlignment="1">
      <alignment horizontal="center" vertical="top"/>
    </xf>
    <xf numFmtId="0" fontId="39" fillId="0" borderId="42" xfId="0" applyFont="1" applyFill="1" applyBorder="1" applyAlignment="1">
      <alignment horizontal="center" vertical="top"/>
    </xf>
    <xf numFmtId="0" fontId="29" fillId="0" borderId="69" xfId="0" applyFont="1" applyFill="1" applyBorder="1" applyAlignment="1" applyProtection="1">
      <alignment horizontal="left" vertical="top" wrapText="1"/>
    </xf>
    <xf numFmtId="0" fontId="29" fillId="0" borderId="70" xfId="0" applyFont="1" applyFill="1" applyBorder="1" applyAlignment="1" applyProtection="1">
      <alignment horizontal="left" vertical="top" wrapText="1"/>
    </xf>
    <xf numFmtId="0" fontId="29" fillId="0" borderId="71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center" vertical="top" wrapText="1"/>
    </xf>
    <xf numFmtId="3" fontId="21" fillId="0" borderId="44" xfId="0" applyNumberFormat="1" applyFont="1" applyBorder="1" applyAlignment="1">
      <alignment horizontal="center" vertical="top" wrapText="1"/>
    </xf>
    <xf numFmtId="3" fontId="21" fillId="0" borderId="42" xfId="0" applyNumberFormat="1" applyFont="1" applyBorder="1" applyAlignment="1">
      <alignment horizontal="center" vertical="top" wrapText="1"/>
    </xf>
    <xf numFmtId="0" fontId="42" fillId="0" borderId="44" xfId="0" applyFont="1" applyBorder="1" applyAlignment="1">
      <alignment horizontal="center" vertical="top" wrapText="1"/>
    </xf>
    <xf numFmtId="0" fontId="42" fillId="0" borderId="4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wrapText="1"/>
    </xf>
    <xf numFmtId="0" fontId="41" fillId="4" borderId="0" xfId="0" applyFont="1" applyFill="1" applyAlignment="1">
      <alignment horizontal="right" wrapText="1"/>
    </xf>
    <xf numFmtId="0" fontId="42" fillId="4" borderId="0" xfId="0" applyFont="1" applyFill="1" applyAlignment="1">
      <alignment horizontal="center" wrapText="1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left" vertical="top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3" fontId="3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2" fillId="0" borderId="0" xfId="3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16" fillId="0" borderId="0" xfId="3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0" fillId="0" borderId="22" xfId="0" applyBorder="1"/>
    <xf numFmtId="0" fontId="44" fillId="4" borderId="44" xfId="0" applyFont="1" applyFill="1" applyBorder="1" applyAlignment="1">
      <alignment horizontal="center" vertical="top" wrapText="1"/>
    </xf>
    <xf numFmtId="0" fontId="44" fillId="4" borderId="42" xfId="0" applyFont="1" applyFill="1" applyBorder="1" applyAlignment="1">
      <alignment horizontal="center" vertical="top" wrapText="1"/>
    </xf>
    <xf numFmtId="0" fontId="44" fillId="4" borderId="44" xfId="0" applyFont="1" applyFill="1" applyBorder="1" applyAlignment="1">
      <alignment horizontal="center" vertical="center" wrapText="1"/>
    </xf>
    <xf numFmtId="0" fontId="44" fillId="4" borderId="77" xfId="0" applyFont="1" applyFill="1" applyBorder="1" applyAlignment="1">
      <alignment horizontal="center" vertical="center" wrapText="1"/>
    </xf>
    <xf numFmtId="0" fontId="44" fillId="4" borderId="42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top" wrapText="1"/>
    </xf>
    <xf numFmtId="0" fontId="44" fillId="0" borderId="38" xfId="0" applyFont="1" applyBorder="1" applyAlignment="1">
      <alignment horizontal="center" vertical="top" wrapText="1"/>
    </xf>
    <xf numFmtId="0" fontId="44" fillId="0" borderId="66" xfId="0" applyFont="1" applyBorder="1" applyAlignment="1">
      <alignment horizontal="center" vertical="top" wrapText="1"/>
    </xf>
    <xf numFmtId="0" fontId="44" fillId="0" borderId="4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top" wrapText="1"/>
    </xf>
    <xf numFmtId="0" fontId="43" fillId="0" borderId="43" xfId="0" applyFont="1" applyBorder="1" applyAlignment="1">
      <alignment horizontal="center" vertical="top" wrapText="1"/>
    </xf>
    <xf numFmtId="0" fontId="43" fillId="0" borderId="42" xfId="0" applyFont="1" applyBorder="1" applyAlignment="1">
      <alignment horizontal="center" vertical="top" wrapText="1"/>
    </xf>
    <xf numFmtId="0" fontId="43" fillId="4" borderId="44" xfId="0" applyFont="1" applyFill="1" applyBorder="1" applyAlignment="1">
      <alignment horizontal="center" vertical="top" wrapText="1"/>
    </xf>
    <xf numFmtId="0" fontId="43" fillId="4" borderId="43" xfId="0" applyFont="1" applyFill="1" applyBorder="1" applyAlignment="1">
      <alignment horizontal="center" vertical="top" wrapText="1"/>
    </xf>
    <xf numFmtId="0" fontId="43" fillId="4" borderId="42" xfId="0" applyFont="1" applyFill="1" applyBorder="1" applyAlignment="1">
      <alignment horizontal="center" vertical="top" wrapText="1"/>
    </xf>
    <xf numFmtId="0" fontId="18" fillId="0" borderId="68" xfId="0" applyFont="1" applyBorder="1" applyAlignment="1">
      <alignment vertical="top" wrapText="1"/>
    </xf>
    <xf numFmtId="0" fontId="18" fillId="0" borderId="7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70" xfId="0" applyFont="1" applyBorder="1" applyAlignment="1">
      <alignment vertical="top" wrapText="1"/>
    </xf>
    <xf numFmtId="0" fontId="18" fillId="0" borderId="39" xfId="0" applyFont="1" applyBorder="1" applyAlignment="1">
      <alignment vertical="top" wrapText="1"/>
    </xf>
    <xf numFmtId="0" fontId="18" fillId="0" borderId="71" xfId="0" applyFont="1" applyBorder="1" applyAlignment="1">
      <alignment vertical="top" wrapText="1"/>
    </xf>
    <xf numFmtId="0" fontId="19" fillId="0" borderId="60" xfId="0" applyFont="1" applyBorder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0" fontId="19" fillId="0" borderId="62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46" fillId="0" borderId="60" xfId="0" applyFont="1" applyBorder="1" applyAlignment="1">
      <alignment wrapText="1"/>
    </xf>
    <xf numFmtId="0" fontId="46" fillId="0" borderId="65" xfId="0" applyFont="1" applyBorder="1" applyAlignment="1">
      <alignment wrapText="1"/>
    </xf>
    <xf numFmtId="0" fontId="46" fillId="0" borderId="62" xfId="0" applyFont="1" applyBorder="1" applyAlignment="1">
      <alignment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6" xfId="0" applyFont="1" applyBorder="1" applyAlignment="1">
      <alignment wrapText="1"/>
    </xf>
    <xf numFmtId="0" fontId="19" fillId="0" borderId="48" xfId="0" applyFont="1" applyBorder="1" applyAlignment="1">
      <alignment wrapText="1"/>
    </xf>
    <xf numFmtId="0" fontId="19" fillId="0" borderId="49" xfId="0" applyFont="1" applyBorder="1" applyAlignment="1">
      <alignment wrapText="1"/>
    </xf>
    <xf numFmtId="0" fontId="19" fillId="0" borderId="28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8" fillId="0" borderId="75" xfId="0" applyFont="1" applyBorder="1" applyAlignment="1">
      <alignment vertical="top" wrapText="1"/>
    </xf>
    <xf numFmtId="0" fontId="18" fillId="0" borderId="65" xfId="0" applyFont="1" applyBorder="1" applyAlignment="1">
      <alignment vertical="top" wrapText="1"/>
    </xf>
    <xf numFmtId="0" fontId="18" fillId="0" borderId="62" xfId="0" applyFont="1" applyBorder="1" applyAlignment="1">
      <alignment vertical="top" wrapText="1"/>
    </xf>
    <xf numFmtId="0" fontId="19" fillId="0" borderId="75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0" fontId="19" fillId="0" borderId="75" xfId="0" applyFont="1" applyBorder="1" applyAlignment="1">
      <alignment horizontal="center" wrapText="1"/>
    </xf>
    <xf numFmtId="171" fontId="21" fillId="0" borderId="1" xfId="2" applyNumberFormat="1" applyFont="1" applyBorder="1" applyAlignment="1">
      <alignment horizontal="center" wrapText="1"/>
    </xf>
    <xf numFmtId="172" fontId="21" fillId="0" borderId="1" xfId="2" applyNumberFormat="1" applyFont="1" applyBorder="1" applyAlignment="1">
      <alignment horizont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468" t="s">
        <v>39</v>
      </c>
      <c r="B1" s="469"/>
      <c r="C1" s="470" t="s">
        <v>40</v>
      </c>
      <c r="D1" s="462" t="s">
        <v>44</v>
      </c>
      <c r="E1" s="463"/>
      <c r="F1" s="464"/>
      <c r="G1" s="462" t="s">
        <v>17</v>
      </c>
      <c r="H1" s="463"/>
      <c r="I1" s="464"/>
      <c r="J1" s="462" t="s">
        <v>18</v>
      </c>
      <c r="K1" s="463"/>
      <c r="L1" s="464"/>
      <c r="M1" s="462" t="s">
        <v>22</v>
      </c>
      <c r="N1" s="463"/>
      <c r="O1" s="464"/>
      <c r="P1" s="465" t="s">
        <v>23</v>
      </c>
      <c r="Q1" s="466"/>
      <c r="R1" s="462" t="s">
        <v>24</v>
      </c>
      <c r="S1" s="463"/>
      <c r="T1" s="464"/>
      <c r="U1" s="462" t="s">
        <v>25</v>
      </c>
      <c r="V1" s="463"/>
      <c r="W1" s="464"/>
      <c r="X1" s="465" t="s">
        <v>26</v>
      </c>
      <c r="Y1" s="467"/>
      <c r="Z1" s="466"/>
      <c r="AA1" s="465" t="s">
        <v>27</v>
      </c>
      <c r="AB1" s="466"/>
      <c r="AC1" s="462" t="s">
        <v>28</v>
      </c>
      <c r="AD1" s="463"/>
      <c r="AE1" s="464"/>
      <c r="AF1" s="462" t="s">
        <v>29</v>
      </c>
      <c r="AG1" s="463"/>
      <c r="AH1" s="464"/>
      <c r="AI1" s="462" t="s">
        <v>30</v>
      </c>
      <c r="AJ1" s="463"/>
      <c r="AK1" s="464"/>
      <c r="AL1" s="465" t="s">
        <v>31</v>
      </c>
      <c r="AM1" s="466"/>
      <c r="AN1" s="462" t="s">
        <v>32</v>
      </c>
      <c r="AO1" s="463"/>
      <c r="AP1" s="464"/>
      <c r="AQ1" s="462" t="s">
        <v>33</v>
      </c>
      <c r="AR1" s="463"/>
      <c r="AS1" s="464"/>
      <c r="AT1" s="462" t="s">
        <v>34</v>
      </c>
      <c r="AU1" s="463"/>
      <c r="AV1" s="464"/>
    </row>
    <row r="2" spans="1:48" ht="39" customHeight="1" x14ac:dyDescent="0.3">
      <c r="A2" s="469"/>
      <c r="B2" s="469"/>
      <c r="C2" s="47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470" t="s">
        <v>82</v>
      </c>
      <c r="B3" s="47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470"/>
      <c r="B4" s="47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470"/>
      <c r="B5" s="47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470"/>
      <c r="B6" s="47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470"/>
      <c r="B7" s="47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470"/>
      <c r="B8" s="47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470"/>
      <c r="B9" s="47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471" t="s">
        <v>57</v>
      </c>
      <c r="B1" s="471"/>
      <c r="C1" s="471"/>
      <c r="D1" s="471"/>
      <c r="E1" s="471"/>
    </row>
    <row r="2" spans="1:5" x14ac:dyDescent="0.3">
      <c r="A2" s="12"/>
      <c r="B2" s="12"/>
      <c r="C2" s="12"/>
      <c r="D2" s="12"/>
      <c r="E2" s="12"/>
    </row>
    <row r="3" spans="1:5" x14ac:dyDescent="0.3">
      <c r="A3" s="472" t="s">
        <v>129</v>
      </c>
      <c r="B3" s="472"/>
      <c r="C3" s="472"/>
      <c r="D3" s="472"/>
      <c r="E3" s="472"/>
    </row>
    <row r="4" spans="1:5" ht="4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473" t="s">
        <v>78</v>
      </c>
      <c r="B26" s="473"/>
      <c r="C26" s="473"/>
      <c r="D26" s="473"/>
      <c r="E26" s="473"/>
    </row>
    <row r="27" spans="1:5" x14ac:dyDescent="0.3">
      <c r="A27" s="28"/>
      <c r="B27" s="28"/>
      <c r="C27" s="28"/>
      <c r="D27" s="28"/>
      <c r="E27" s="28"/>
    </row>
    <row r="28" spans="1:5" x14ac:dyDescent="0.3">
      <c r="A28" s="473" t="s">
        <v>79</v>
      </c>
      <c r="B28" s="473"/>
      <c r="C28" s="473"/>
      <c r="D28" s="473"/>
      <c r="E28" s="473"/>
    </row>
    <row r="29" spans="1:5" x14ac:dyDescent="0.3">
      <c r="A29" s="473"/>
      <c r="B29" s="473"/>
      <c r="C29" s="473"/>
      <c r="D29" s="473"/>
      <c r="E29" s="47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496" t="s">
        <v>45</v>
      </c>
      <c r="C3" s="49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484" t="s">
        <v>1</v>
      </c>
      <c r="B5" s="47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5">
      <c r="A6" s="484"/>
      <c r="B6" s="47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484"/>
      <c r="B7" s="47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484" t="s">
        <v>3</v>
      </c>
      <c r="B8" s="47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97" t="s">
        <v>204</v>
      </c>
      <c r="N8" s="498"/>
      <c r="O8" s="499"/>
      <c r="P8" s="56"/>
      <c r="Q8" s="56"/>
    </row>
    <row r="9" spans="1:256" ht="33.75" customHeight="1" x14ac:dyDescent="0.25">
      <c r="A9" s="484"/>
      <c r="B9" s="47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484" t="s">
        <v>4</v>
      </c>
      <c r="B10" s="47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484"/>
      <c r="B11" s="47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484" t="s">
        <v>5</v>
      </c>
      <c r="B12" s="47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484"/>
      <c r="B13" s="47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484" t="s">
        <v>9</v>
      </c>
      <c r="B14" s="47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484"/>
      <c r="B15" s="47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80"/>
      <c r="AJ16" s="480"/>
      <c r="AK16" s="480"/>
      <c r="AZ16" s="480"/>
      <c r="BA16" s="480"/>
      <c r="BB16" s="480"/>
      <c r="BQ16" s="480"/>
      <c r="BR16" s="480"/>
      <c r="BS16" s="480"/>
      <c r="CH16" s="480"/>
      <c r="CI16" s="480"/>
      <c r="CJ16" s="480"/>
      <c r="CY16" s="480"/>
      <c r="CZ16" s="480"/>
      <c r="DA16" s="480"/>
      <c r="DP16" s="480"/>
      <c r="DQ16" s="480"/>
      <c r="DR16" s="480"/>
      <c r="EG16" s="480"/>
      <c r="EH16" s="480"/>
      <c r="EI16" s="480"/>
      <c r="EX16" s="480"/>
      <c r="EY16" s="480"/>
      <c r="EZ16" s="480"/>
      <c r="FO16" s="480"/>
      <c r="FP16" s="480"/>
      <c r="FQ16" s="480"/>
      <c r="GF16" s="480"/>
      <c r="GG16" s="480"/>
      <c r="GH16" s="480"/>
      <c r="GW16" s="480"/>
      <c r="GX16" s="480"/>
      <c r="GY16" s="480"/>
      <c r="HN16" s="480"/>
      <c r="HO16" s="480"/>
      <c r="HP16" s="480"/>
      <c r="IE16" s="480"/>
      <c r="IF16" s="480"/>
      <c r="IG16" s="480"/>
      <c r="IV16" s="480"/>
    </row>
    <row r="17" spans="1:17" ht="320.25" customHeight="1" x14ac:dyDescent="0.25">
      <c r="A17" s="484" t="s">
        <v>6</v>
      </c>
      <c r="B17" s="47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484"/>
      <c r="B18" s="47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484" t="s">
        <v>7</v>
      </c>
      <c r="B19" s="47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484"/>
      <c r="B20" s="47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484" t="s">
        <v>8</v>
      </c>
      <c r="B21" s="47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484"/>
      <c r="B22" s="47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489" t="s">
        <v>14</v>
      </c>
      <c r="B23" s="48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490"/>
      <c r="B24" s="48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488" t="s">
        <v>15</v>
      </c>
      <c r="B25" s="48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488"/>
      <c r="B26" s="48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484" t="s">
        <v>93</v>
      </c>
      <c r="B31" s="47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484"/>
      <c r="B32" s="47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484" t="s">
        <v>95</v>
      </c>
      <c r="B34" s="47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484"/>
      <c r="B35" s="47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493" t="s">
        <v>97</v>
      </c>
      <c r="B36" s="48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494"/>
      <c r="B37" s="48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484" t="s">
        <v>99</v>
      </c>
      <c r="B39" s="47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81" t="s">
        <v>246</v>
      </c>
      <c r="I39" s="482"/>
      <c r="J39" s="482"/>
      <c r="K39" s="482"/>
      <c r="L39" s="482"/>
      <c r="M39" s="482"/>
      <c r="N39" s="482"/>
      <c r="O39" s="483"/>
      <c r="P39" s="55" t="s">
        <v>188</v>
      </c>
      <c r="Q39" s="56"/>
    </row>
    <row r="40" spans="1:17" ht="39.9" customHeight="1" x14ac:dyDescent="0.25">
      <c r="A40" s="484" t="s">
        <v>10</v>
      </c>
      <c r="B40" s="47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484" t="s">
        <v>100</v>
      </c>
      <c r="B41" s="47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484"/>
      <c r="B42" s="47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484" t="s">
        <v>102</v>
      </c>
      <c r="B43" s="47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76" t="s">
        <v>191</v>
      </c>
      <c r="H43" s="477"/>
      <c r="I43" s="477"/>
      <c r="J43" s="477"/>
      <c r="K43" s="477"/>
      <c r="L43" s="477"/>
      <c r="M43" s="477"/>
      <c r="N43" s="477"/>
      <c r="O43" s="478"/>
      <c r="P43" s="56"/>
      <c r="Q43" s="56"/>
    </row>
    <row r="44" spans="1:17" ht="39.9" customHeight="1" x14ac:dyDescent="0.25">
      <c r="A44" s="484"/>
      <c r="B44" s="47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484" t="s">
        <v>104</v>
      </c>
      <c r="B45" s="47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484" t="s">
        <v>12</v>
      </c>
      <c r="B46" s="47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491" t="s">
        <v>107</v>
      </c>
      <c r="B47" s="48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492"/>
      <c r="B48" s="48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491" t="s">
        <v>108</v>
      </c>
      <c r="B49" s="48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492"/>
      <c r="B50" s="48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484" t="s">
        <v>110</v>
      </c>
      <c r="B51" s="47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484"/>
      <c r="B52" s="47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484" t="s">
        <v>113</v>
      </c>
      <c r="B53" s="47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484"/>
      <c r="B54" s="47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484" t="s">
        <v>114</v>
      </c>
      <c r="B55" s="47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484"/>
      <c r="B56" s="47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484" t="s">
        <v>116</v>
      </c>
      <c r="B57" s="479" t="s">
        <v>117</v>
      </c>
      <c r="C57" s="53" t="s">
        <v>20</v>
      </c>
      <c r="D57" s="93" t="s">
        <v>234</v>
      </c>
      <c r="E57" s="92"/>
      <c r="F57" s="92" t="s">
        <v>235</v>
      </c>
      <c r="G57" s="500" t="s">
        <v>232</v>
      </c>
      <c r="H57" s="500"/>
      <c r="I57" s="92" t="s">
        <v>236</v>
      </c>
      <c r="J57" s="92" t="s">
        <v>237</v>
      </c>
      <c r="K57" s="497" t="s">
        <v>238</v>
      </c>
      <c r="L57" s="498"/>
      <c r="M57" s="498"/>
      <c r="N57" s="498"/>
      <c r="O57" s="499"/>
      <c r="P57" s="88" t="s">
        <v>198</v>
      </c>
      <c r="Q57" s="56"/>
    </row>
    <row r="58" spans="1:17" ht="39.9" customHeight="1" x14ac:dyDescent="0.25">
      <c r="A58" s="484"/>
      <c r="B58" s="47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489" t="s">
        <v>119</v>
      </c>
      <c r="B59" s="489" t="s">
        <v>118</v>
      </c>
      <c r="C59" s="48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495"/>
      <c r="B60" s="495"/>
      <c r="C60" s="49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495"/>
      <c r="B61" s="495"/>
      <c r="C61" s="49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490"/>
      <c r="B62" s="49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484" t="s">
        <v>120</v>
      </c>
      <c r="B63" s="47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484"/>
      <c r="B64" s="47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488" t="s">
        <v>122</v>
      </c>
      <c r="B65" s="48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488"/>
      <c r="B66" s="48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484" t="s">
        <v>124</v>
      </c>
      <c r="B67" s="47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484"/>
      <c r="B68" s="47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491" t="s">
        <v>126</v>
      </c>
      <c r="B69" s="48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492"/>
      <c r="B70" s="48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474" t="s">
        <v>254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475" t="s">
        <v>215</v>
      </c>
      <c r="C79" s="475"/>
      <c r="D79" s="475"/>
      <c r="E79" s="47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view="pageBreakPreview" topLeftCell="A55" zoomScale="46" zoomScaleSheetLayoutView="46" workbookViewId="0">
      <selection activeCell="E20" sqref="E20:E22"/>
    </sheetView>
  </sheetViews>
  <sheetFormatPr defaultColWidth="9.109375" defaultRowHeight="13.2" x14ac:dyDescent="0.3"/>
  <cols>
    <col min="1" max="1" width="8" style="103" customWidth="1"/>
    <col min="2" max="2" width="23.88671875" style="103" customWidth="1"/>
    <col min="3" max="3" width="8.5546875" style="103" customWidth="1"/>
    <col min="4" max="4" width="15.109375" style="107" customWidth="1"/>
    <col min="5" max="5" width="24.6640625" style="108" customWidth="1"/>
    <col min="6" max="6" width="25.109375" style="108" customWidth="1"/>
    <col min="7" max="7" width="12.109375" style="108" customWidth="1"/>
    <col min="8" max="8" width="18.88671875" style="103" customWidth="1"/>
    <col min="9" max="9" width="18.6640625" style="103" customWidth="1"/>
    <col min="10" max="10" width="11.88671875" style="103" customWidth="1"/>
    <col min="11" max="11" width="19.6640625" style="103" customWidth="1"/>
    <col min="12" max="12" width="19.109375" style="103" customWidth="1"/>
    <col min="13" max="13" width="13.6640625" style="103" customWidth="1"/>
    <col min="14" max="14" width="21.5546875" style="103" customWidth="1"/>
    <col min="15" max="15" width="20.5546875" style="103" customWidth="1"/>
    <col min="16" max="16" width="14.109375" style="103" customWidth="1"/>
    <col min="17" max="17" width="21.5546875" style="103" customWidth="1"/>
    <col min="18" max="18" width="19" style="103" customWidth="1"/>
    <col min="19" max="19" width="14" style="103" customWidth="1"/>
    <col min="20" max="20" width="20.33203125" style="103" customWidth="1"/>
    <col min="21" max="21" width="20.6640625" style="103" customWidth="1"/>
    <col min="22" max="22" width="17.109375" style="103" customWidth="1"/>
    <col min="23" max="23" width="20.33203125" style="103" customWidth="1"/>
    <col min="24" max="24" width="21.44140625" style="103" customWidth="1"/>
    <col min="25" max="25" width="14" style="103" customWidth="1"/>
    <col min="26" max="26" width="22.44140625" style="103" customWidth="1"/>
    <col min="27" max="27" width="20" style="103" customWidth="1"/>
    <col min="28" max="28" width="14.33203125" style="103" customWidth="1"/>
    <col min="29" max="29" width="19" style="103" customWidth="1"/>
    <col min="30" max="30" width="21.109375" style="103" customWidth="1"/>
    <col min="31" max="31" width="15.33203125" style="103" customWidth="1"/>
    <col min="32" max="32" width="18.6640625" style="103" customWidth="1"/>
    <col min="33" max="33" width="23" style="103" customWidth="1"/>
    <col min="34" max="34" width="13.6640625" style="103" customWidth="1"/>
    <col min="35" max="35" width="20" style="103" customWidth="1"/>
    <col min="36" max="36" width="10.88671875" style="103" customWidth="1"/>
    <col min="37" max="37" width="11.5546875" style="103" customWidth="1"/>
    <col min="38" max="38" width="19" style="103" customWidth="1"/>
    <col min="39" max="40" width="10.33203125" style="103" customWidth="1"/>
    <col min="41" max="41" width="21.109375" style="103" customWidth="1"/>
    <col min="42" max="42" width="10.109375" style="103" customWidth="1"/>
    <col min="43" max="43" width="11.5546875" style="103" customWidth="1"/>
    <col min="44" max="44" width="85.6640625" style="95" customWidth="1"/>
    <col min="45" max="45" width="14.44140625" style="95" customWidth="1"/>
    <col min="46" max="16384" width="9.109375" style="95"/>
  </cols>
  <sheetData>
    <row r="1" spans="1:45" ht="18" x14ac:dyDescent="0.3">
      <c r="AR1" s="120" t="s">
        <v>271</v>
      </c>
    </row>
    <row r="2" spans="1:45" s="110" customFormat="1" ht="24" customHeight="1" x14ac:dyDescent="0.3">
      <c r="A2" s="582" t="s">
        <v>374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</row>
    <row r="3" spans="1:45" s="96" customFormat="1" ht="60.75" customHeight="1" x14ac:dyDescent="0.3">
      <c r="A3" s="583" t="s">
        <v>362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</row>
    <row r="4" spans="1:45" s="97" customFormat="1" ht="24" customHeight="1" x14ac:dyDescent="0.3">
      <c r="A4" s="584" t="s">
        <v>262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</row>
    <row r="5" spans="1:45" ht="13.8" thickBot="1" x14ac:dyDescent="0.3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112"/>
      <c r="AK5" s="112"/>
      <c r="AL5" s="95"/>
      <c r="AM5" s="95"/>
      <c r="AN5" s="95"/>
      <c r="AO5" s="98"/>
      <c r="AP5" s="98"/>
      <c r="AQ5" s="98"/>
      <c r="AR5" s="99" t="s">
        <v>257</v>
      </c>
    </row>
    <row r="6" spans="1:45" ht="15" customHeight="1" x14ac:dyDescent="0.3">
      <c r="A6" s="586" t="s">
        <v>0</v>
      </c>
      <c r="B6" s="589" t="s">
        <v>266</v>
      </c>
      <c r="C6" s="589" t="s">
        <v>259</v>
      </c>
      <c r="D6" s="589" t="s">
        <v>40</v>
      </c>
      <c r="E6" s="592" t="s">
        <v>256</v>
      </c>
      <c r="F6" s="593"/>
      <c r="G6" s="594"/>
      <c r="H6" s="595" t="s">
        <v>255</v>
      </c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7"/>
      <c r="AR6" s="601" t="s">
        <v>304</v>
      </c>
    </row>
    <row r="7" spans="1:45" ht="28.5" customHeight="1" thickBot="1" x14ac:dyDescent="0.35">
      <c r="A7" s="587"/>
      <c r="B7" s="590"/>
      <c r="C7" s="590"/>
      <c r="D7" s="590"/>
      <c r="E7" s="604" t="s">
        <v>372</v>
      </c>
      <c r="F7" s="604" t="s">
        <v>278</v>
      </c>
      <c r="G7" s="605" t="s">
        <v>19</v>
      </c>
      <c r="H7" s="598" t="s">
        <v>17</v>
      </c>
      <c r="I7" s="599"/>
      <c r="J7" s="600"/>
      <c r="K7" s="529" t="s">
        <v>18</v>
      </c>
      <c r="L7" s="530"/>
      <c r="M7" s="531"/>
      <c r="N7" s="529" t="s">
        <v>22</v>
      </c>
      <c r="O7" s="530"/>
      <c r="P7" s="531"/>
      <c r="Q7" s="529" t="s">
        <v>24</v>
      </c>
      <c r="R7" s="530"/>
      <c r="S7" s="531"/>
      <c r="T7" s="529" t="s">
        <v>25</v>
      </c>
      <c r="U7" s="530"/>
      <c r="V7" s="531"/>
      <c r="W7" s="529" t="s">
        <v>26</v>
      </c>
      <c r="X7" s="530"/>
      <c r="Y7" s="531"/>
      <c r="Z7" s="529" t="s">
        <v>28</v>
      </c>
      <c r="AA7" s="530"/>
      <c r="AB7" s="530"/>
      <c r="AC7" s="598" t="s">
        <v>29</v>
      </c>
      <c r="AD7" s="599"/>
      <c r="AE7" s="599"/>
      <c r="AF7" s="598" t="s">
        <v>30</v>
      </c>
      <c r="AG7" s="599"/>
      <c r="AH7" s="599"/>
      <c r="AI7" s="598" t="s">
        <v>32</v>
      </c>
      <c r="AJ7" s="599"/>
      <c r="AK7" s="599"/>
      <c r="AL7" s="598" t="s">
        <v>33</v>
      </c>
      <c r="AM7" s="599"/>
      <c r="AN7" s="599"/>
      <c r="AO7" s="598" t="s">
        <v>34</v>
      </c>
      <c r="AP7" s="599"/>
      <c r="AQ7" s="600"/>
      <c r="AR7" s="602"/>
    </row>
    <row r="8" spans="1:45" ht="40.950000000000003" customHeight="1" thickBot="1" x14ac:dyDescent="0.35">
      <c r="A8" s="588"/>
      <c r="B8" s="591"/>
      <c r="C8" s="591"/>
      <c r="D8" s="591"/>
      <c r="E8" s="591"/>
      <c r="F8" s="591"/>
      <c r="G8" s="606"/>
      <c r="H8" s="156" t="s">
        <v>20</v>
      </c>
      <c r="I8" s="157" t="s">
        <v>21</v>
      </c>
      <c r="J8" s="158" t="s">
        <v>19</v>
      </c>
      <c r="K8" s="157" t="s">
        <v>20</v>
      </c>
      <c r="L8" s="157" t="s">
        <v>21</v>
      </c>
      <c r="M8" s="158" t="s">
        <v>19</v>
      </c>
      <c r="N8" s="159" t="s">
        <v>20</v>
      </c>
      <c r="O8" s="157" t="s">
        <v>21</v>
      </c>
      <c r="P8" s="160" t="s">
        <v>19</v>
      </c>
      <c r="Q8" s="161" t="s">
        <v>20</v>
      </c>
      <c r="R8" s="157" t="s">
        <v>21</v>
      </c>
      <c r="S8" s="160" t="s">
        <v>19</v>
      </c>
      <c r="T8" s="161" t="s">
        <v>20</v>
      </c>
      <c r="U8" s="157" t="s">
        <v>21</v>
      </c>
      <c r="V8" s="160" t="s">
        <v>19</v>
      </c>
      <c r="W8" s="161" t="s">
        <v>20</v>
      </c>
      <c r="X8" s="157" t="s">
        <v>21</v>
      </c>
      <c r="Y8" s="160" t="s">
        <v>19</v>
      </c>
      <c r="Z8" s="161" t="s">
        <v>20</v>
      </c>
      <c r="AA8" s="157" t="s">
        <v>21</v>
      </c>
      <c r="AB8" s="307" t="s">
        <v>19</v>
      </c>
      <c r="AC8" s="308" t="s">
        <v>20</v>
      </c>
      <c r="AD8" s="460" t="s">
        <v>21</v>
      </c>
      <c r="AE8" s="309" t="s">
        <v>19</v>
      </c>
      <c r="AF8" s="311" t="s">
        <v>20</v>
      </c>
      <c r="AG8" s="312" t="s">
        <v>21</v>
      </c>
      <c r="AH8" s="310" t="s">
        <v>19</v>
      </c>
      <c r="AI8" s="311" t="s">
        <v>20</v>
      </c>
      <c r="AJ8" s="312" t="s">
        <v>21</v>
      </c>
      <c r="AK8" s="310" t="s">
        <v>19</v>
      </c>
      <c r="AL8" s="311" t="s">
        <v>20</v>
      </c>
      <c r="AM8" s="312" t="s">
        <v>21</v>
      </c>
      <c r="AN8" s="314" t="s">
        <v>19</v>
      </c>
      <c r="AO8" s="315" t="s">
        <v>20</v>
      </c>
      <c r="AP8" s="312" t="s">
        <v>21</v>
      </c>
      <c r="AQ8" s="314" t="s">
        <v>19</v>
      </c>
      <c r="AR8" s="603"/>
    </row>
    <row r="9" spans="1:45" s="100" customFormat="1" ht="16.2" thickBot="1" x14ac:dyDescent="0.35">
      <c r="A9" s="149">
        <v>1</v>
      </c>
      <c r="B9" s="150">
        <v>2</v>
      </c>
      <c r="C9" s="150">
        <v>3</v>
      </c>
      <c r="D9" s="150">
        <v>4</v>
      </c>
      <c r="E9" s="151">
        <v>5</v>
      </c>
      <c r="F9" s="150">
        <v>6</v>
      </c>
      <c r="G9" s="152">
        <v>7</v>
      </c>
      <c r="H9" s="150">
        <v>8</v>
      </c>
      <c r="I9" s="151">
        <v>9</v>
      </c>
      <c r="J9" s="152">
        <v>10</v>
      </c>
      <c r="K9" s="151">
        <v>11</v>
      </c>
      <c r="L9" s="150">
        <v>12</v>
      </c>
      <c r="M9" s="152">
        <v>13</v>
      </c>
      <c r="N9" s="151">
        <v>14</v>
      </c>
      <c r="O9" s="150">
        <v>15</v>
      </c>
      <c r="P9" s="152">
        <v>16</v>
      </c>
      <c r="Q9" s="151">
        <v>17</v>
      </c>
      <c r="R9" s="150">
        <v>18</v>
      </c>
      <c r="S9" s="153">
        <v>19</v>
      </c>
      <c r="T9" s="151">
        <v>20</v>
      </c>
      <c r="U9" s="150">
        <v>21</v>
      </c>
      <c r="V9" s="153">
        <v>22</v>
      </c>
      <c r="W9" s="151">
        <v>23</v>
      </c>
      <c r="X9" s="150">
        <v>24</v>
      </c>
      <c r="Y9" s="153">
        <v>25</v>
      </c>
      <c r="Z9" s="151">
        <v>26</v>
      </c>
      <c r="AA9" s="150">
        <v>24</v>
      </c>
      <c r="AB9" s="153">
        <v>25</v>
      </c>
      <c r="AC9" s="151">
        <v>29</v>
      </c>
      <c r="AD9" s="313">
        <v>30</v>
      </c>
      <c r="AE9" s="153">
        <v>31</v>
      </c>
      <c r="AF9" s="151">
        <v>32</v>
      </c>
      <c r="AG9" s="313">
        <v>33</v>
      </c>
      <c r="AH9" s="153">
        <v>34</v>
      </c>
      <c r="AI9" s="151">
        <v>35</v>
      </c>
      <c r="AJ9" s="313">
        <v>36</v>
      </c>
      <c r="AK9" s="153">
        <v>37</v>
      </c>
      <c r="AL9" s="151">
        <v>38</v>
      </c>
      <c r="AM9" s="313">
        <v>39</v>
      </c>
      <c r="AN9" s="153">
        <v>40</v>
      </c>
      <c r="AO9" s="150">
        <v>41</v>
      </c>
      <c r="AP9" s="154">
        <v>42</v>
      </c>
      <c r="AQ9" s="153">
        <v>43</v>
      </c>
      <c r="AR9" s="155">
        <v>44</v>
      </c>
    </row>
    <row r="10" spans="1:45" ht="75" customHeight="1" thickBot="1" x14ac:dyDescent="0.35">
      <c r="A10" s="610" t="s">
        <v>277</v>
      </c>
      <c r="B10" s="611"/>
      <c r="C10" s="612"/>
      <c r="D10" s="335" t="s">
        <v>258</v>
      </c>
      <c r="E10" s="450">
        <f>K10+N10+Q10+T10+W10+Z10+AC10+AF10+AI10+AL10+AO10+H10</f>
        <v>1186172.6000000001</v>
      </c>
      <c r="F10" s="334">
        <f t="shared" ref="F10" si="0">F11+F12+F13</f>
        <v>615537.19999999995</v>
      </c>
      <c r="G10" s="260">
        <f>F10/E10*100</f>
        <v>51.89271780514909</v>
      </c>
      <c r="H10" s="261">
        <f>H11+H12+H13</f>
        <v>39781.1</v>
      </c>
      <c r="I10" s="259">
        <f>I12+I13</f>
        <v>39781.1</v>
      </c>
      <c r="J10" s="262">
        <f>J13</f>
        <v>100</v>
      </c>
      <c r="K10" s="261">
        <f t="shared" ref="K10:AQ10" si="1">K11+K12+K13</f>
        <v>48892.2</v>
      </c>
      <c r="L10" s="424">
        <f>L11+L12+L13</f>
        <v>48892.2</v>
      </c>
      <c r="M10" s="259">
        <f t="shared" ref="J10:AQ11" si="2">M48</f>
        <v>100</v>
      </c>
      <c r="N10" s="261">
        <f t="shared" si="1"/>
        <v>133252</v>
      </c>
      <c r="O10" s="424">
        <f t="shared" si="1"/>
        <v>133251.9</v>
      </c>
      <c r="P10" s="291">
        <f t="shared" si="2"/>
        <v>99.999924954222081</v>
      </c>
      <c r="Q10" s="261">
        <f t="shared" si="1"/>
        <v>51274.100000000006</v>
      </c>
      <c r="R10" s="263">
        <f t="shared" si="1"/>
        <v>51274.100000000006</v>
      </c>
      <c r="S10" s="291">
        <f t="shared" si="2"/>
        <v>100</v>
      </c>
      <c r="T10" s="261">
        <f t="shared" si="1"/>
        <v>51995.5</v>
      </c>
      <c r="U10" s="259">
        <f t="shared" si="1"/>
        <v>50214.2</v>
      </c>
      <c r="V10" s="259">
        <f t="shared" si="1"/>
        <v>45.398187887458278</v>
      </c>
      <c r="W10" s="259">
        <f t="shared" si="1"/>
        <v>107930.29999999999</v>
      </c>
      <c r="X10" s="259">
        <f t="shared" si="1"/>
        <v>107930.29999999999</v>
      </c>
      <c r="Y10" s="265">
        <f t="shared" si="2"/>
        <v>100</v>
      </c>
      <c r="Z10" s="259">
        <f t="shared" si="1"/>
        <v>412524.5</v>
      </c>
      <c r="AA10" s="261">
        <f t="shared" si="1"/>
        <v>44973.799999999996</v>
      </c>
      <c r="AB10" s="263">
        <f>AA10/Z10*100</f>
        <v>10.902091875755257</v>
      </c>
      <c r="AC10" s="259">
        <f t="shared" si="1"/>
        <v>54183.199999999997</v>
      </c>
      <c r="AD10" s="261">
        <f t="shared" si="1"/>
        <v>47045.599999999991</v>
      </c>
      <c r="AE10" s="263">
        <f>AD10/AC10*100</f>
        <v>86.826913139127981</v>
      </c>
      <c r="AF10" s="259">
        <f t="shared" si="1"/>
        <v>55507.099999999991</v>
      </c>
      <c r="AG10" s="261">
        <f t="shared" si="1"/>
        <v>92174.000000000015</v>
      </c>
      <c r="AH10" s="263">
        <f>AG10/AF10*100</f>
        <v>166.05803581884123</v>
      </c>
      <c r="AI10" s="259">
        <f t="shared" si="1"/>
        <v>48415</v>
      </c>
      <c r="AJ10" s="261">
        <f t="shared" si="1"/>
        <v>0</v>
      </c>
      <c r="AK10" s="263">
        <f t="shared" si="1"/>
        <v>0</v>
      </c>
      <c r="AL10" s="264">
        <f t="shared" si="1"/>
        <v>48415</v>
      </c>
      <c r="AM10" s="261">
        <f t="shared" si="1"/>
        <v>0</v>
      </c>
      <c r="AN10" s="263">
        <f t="shared" si="1"/>
        <v>0</v>
      </c>
      <c r="AO10" s="259">
        <f t="shared" si="1"/>
        <v>134002.6</v>
      </c>
      <c r="AP10" s="261">
        <f t="shared" si="1"/>
        <v>0</v>
      </c>
      <c r="AQ10" s="259">
        <f t="shared" si="1"/>
        <v>0</v>
      </c>
      <c r="AR10" s="556" t="s">
        <v>375</v>
      </c>
      <c r="AS10" s="146"/>
    </row>
    <row r="11" spans="1:45" ht="74.25" customHeight="1" thickBot="1" x14ac:dyDescent="0.35">
      <c r="A11" s="613"/>
      <c r="B11" s="614"/>
      <c r="C11" s="615"/>
      <c r="D11" s="438" t="s">
        <v>37</v>
      </c>
      <c r="E11" s="439">
        <f t="shared" ref="E11:F13" si="3">K11+N11+Q11+T11+W11+Z11+AC11+AF11+AI11+AL11+AO11+H11</f>
        <v>3905.3</v>
      </c>
      <c r="F11" s="439">
        <f>L11+O11+R11+U11+X11+AA11+AD11+AG11+AJ11+AM11+AP11+I11</f>
        <v>2608.5</v>
      </c>
      <c r="G11" s="266">
        <f>G49</f>
        <v>66.793844262924736</v>
      </c>
      <c r="H11" s="267">
        <f>H39</f>
        <v>0</v>
      </c>
      <c r="I11" s="265">
        <v>0</v>
      </c>
      <c r="J11" s="268">
        <f t="shared" si="2"/>
        <v>0</v>
      </c>
      <c r="K11" s="267">
        <f>K49</f>
        <v>340.5</v>
      </c>
      <c r="L11" s="265">
        <f t="shared" si="2"/>
        <v>340.5</v>
      </c>
      <c r="M11" s="269">
        <f t="shared" si="2"/>
        <v>100</v>
      </c>
      <c r="N11" s="265">
        <f t="shared" ref="N11" si="4">N49</f>
        <v>302.39999999999998</v>
      </c>
      <c r="O11" s="271">
        <f t="shared" si="2"/>
        <v>302.39999999999998</v>
      </c>
      <c r="P11" s="272">
        <f t="shared" si="2"/>
        <v>100</v>
      </c>
      <c r="Q11" s="265">
        <f t="shared" ref="Q11" si="5">Q49</f>
        <v>293.5</v>
      </c>
      <c r="R11" s="271">
        <f t="shared" si="2"/>
        <v>293.5</v>
      </c>
      <c r="S11" s="272">
        <f t="shared" si="2"/>
        <v>100</v>
      </c>
      <c r="T11" s="265">
        <f t="shared" ref="T11" si="6">T49</f>
        <v>629.1</v>
      </c>
      <c r="U11" s="265">
        <f t="shared" si="2"/>
        <v>285.60000000000002</v>
      </c>
      <c r="V11" s="265">
        <f t="shared" si="2"/>
        <v>45.398187887458278</v>
      </c>
      <c r="W11" s="265">
        <f t="shared" ref="W11" si="7">W49</f>
        <v>362.7</v>
      </c>
      <c r="X11" s="271">
        <f t="shared" si="2"/>
        <v>362.7</v>
      </c>
      <c r="Y11" s="265">
        <f t="shared" si="2"/>
        <v>100</v>
      </c>
      <c r="Z11" s="270">
        <f t="shared" si="2"/>
        <v>130.4</v>
      </c>
      <c r="AA11" s="271">
        <f t="shared" si="2"/>
        <v>456.5</v>
      </c>
      <c r="AB11" s="272">
        <f t="shared" si="2"/>
        <v>350.07668711656441</v>
      </c>
      <c r="AC11" s="306">
        <f t="shared" si="2"/>
        <v>78.900000000000006</v>
      </c>
      <c r="AD11" s="271">
        <f t="shared" si="2"/>
        <v>352.59999999999991</v>
      </c>
      <c r="AE11" s="272">
        <f t="shared" si="2"/>
        <v>0</v>
      </c>
      <c r="AF11" s="270">
        <f t="shared" si="2"/>
        <v>79</v>
      </c>
      <c r="AG11" s="271">
        <f t="shared" si="2"/>
        <v>214.7</v>
      </c>
      <c r="AH11" s="272">
        <f>AG11/AF11*100</f>
        <v>271.77215189873414</v>
      </c>
      <c r="AI11" s="270">
        <f t="shared" si="2"/>
        <v>599.79999999999995</v>
      </c>
      <c r="AJ11" s="271">
        <f t="shared" si="2"/>
        <v>0</v>
      </c>
      <c r="AK11" s="272">
        <f t="shared" si="2"/>
        <v>0</v>
      </c>
      <c r="AL11" s="270">
        <f t="shared" si="2"/>
        <v>599.80000000000018</v>
      </c>
      <c r="AM11" s="271">
        <f t="shared" si="2"/>
        <v>0</v>
      </c>
      <c r="AN11" s="272">
        <f t="shared" si="2"/>
        <v>0</v>
      </c>
      <c r="AO11" s="270">
        <f t="shared" si="2"/>
        <v>489.19999999999993</v>
      </c>
      <c r="AP11" s="271">
        <f t="shared" si="2"/>
        <v>0</v>
      </c>
      <c r="AQ11" s="270">
        <f t="shared" si="2"/>
        <v>0</v>
      </c>
      <c r="AR11" s="557"/>
      <c r="AS11" s="146"/>
    </row>
    <row r="12" spans="1:45" ht="86.25" customHeight="1" thickBot="1" x14ac:dyDescent="0.35">
      <c r="A12" s="613"/>
      <c r="B12" s="614"/>
      <c r="C12" s="615"/>
      <c r="D12" s="440" t="s">
        <v>2</v>
      </c>
      <c r="E12" s="439">
        <f t="shared" si="3"/>
        <v>195403.60000000006</v>
      </c>
      <c r="F12" s="439">
        <f t="shared" si="3"/>
        <v>151529.1</v>
      </c>
      <c r="G12" s="266">
        <f>F12/E12*100</f>
        <v>77.546728924134428</v>
      </c>
      <c r="H12" s="265">
        <f>H50</f>
        <v>14499.1</v>
      </c>
      <c r="I12" s="273">
        <f>I50</f>
        <v>14499.1</v>
      </c>
      <c r="J12" s="274">
        <v>100</v>
      </c>
      <c r="K12" s="265">
        <f t="shared" ref="K12:AQ12" si="8">K50</f>
        <v>23179.8</v>
      </c>
      <c r="L12" s="265">
        <f t="shared" si="8"/>
        <v>23179.8</v>
      </c>
      <c r="M12" s="265">
        <f t="shared" si="8"/>
        <v>100</v>
      </c>
      <c r="N12" s="265">
        <f t="shared" ref="N12" si="9">N50</f>
        <v>34.200000000000003</v>
      </c>
      <c r="O12" s="276">
        <f t="shared" si="8"/>
        <v>34.200000000000003</v>
      </c>
      <c r="P12" s="277">
        <f t="shared" si="8"/>
        <v>100</v>
      </c>
      <c r="Q12" s="265">
        <f t="shared" ref="Q12" si="10">Q50</f>
        <v>19770.5</v>
      </c>
      <c r="R12" s="276">
        <f t="shared" si="8"/>
        <v>19770.5</v>
      </c>
      <c r="S12" s="277">
        <f t="shared" si="8"/>
        <v>100</v>
      </c>
      <c r="T12" s="265">
        <f t="shared" ref="T12" si="11">T50</f>
        <v>19559.599999999999</v>
      </c>
      <c r="U12" s="269">
        <f t="shared" si="8"/>
        <v>18121.799999999996</v>
      </c>
      <c r="V12" s="265">
        <f t="shared" si="8"/>
        <v>-100</v>
      </c>
      <c r="W12" s="265">
        <f t="shared" ref="W12" si="12">W50</f>
        <v>18907</v>
      </c>
      <c r="X12" s="276">
        <f t="shared" si="8"/>
        <v>18907</v>
      </c>
      <c r="Y12" s="278">
        <f t="shared" si="8"/>
        <v>100</v>
      </c>
      <c r="Z12" s="275">
        <f t="shared" si="8"/>
        <v>22707.200000000004</v>
      </c>
      <c r="AA12" s="276">
        <f t="shared" si="8"/>
        <v>19141.599999999999</v>
      </c>
      <c r="AB12" s="277">
        <f t="shared" si="8"/>
        <v>128.88544216454738</v>
      </c>
      <c r="AC12" s="275">
        <f t="shared" si="8"/>
        <v>18982.099999999999</v>
      </c>
      <c r="AD12" s="276">
        <f t="shared" si="8"/>
        <v>18973.399999999998</v>
      </c>
      <c r="AE12" s="277">
        <f t="shared" si="8"/>
        <v>196.25</v>
      </c>
      <c r="AF12" s="275">
        <f t="shared" si="8"/>
        <v>19601.199999999997</v>
      </c>
      <c r="AG12" s="276">
        <f t="shared" si="8"/>
        <v>18901.699999999997</v>
      </c>
      <c r="AH12" s="277">
        <f>AG12/AF12*100</f>
        <v>96.431340938309901</v>
      </c>
      <c r="AI12" s="275">
        <f t="shared" si="8"/>
        <v>12732.600000000002</v>
      </c>
      <c r="AJ12" s="276">
        <f t="shared" si="8"/>
        <v>0</v>
      </c>
      <c r="AK12" s="277">
        <f t="shared" si="8"/>
        <v>0</v>
      </c>
      <c r="AL12" s="279">
        <f t="shared" si="8"/>
        <v>12732.600000000002</v>
      </c>
      <c r="AM12" s="276">
        <f t="shared" si="8"/>
        <v>0</v>
      </c>
      <c r="AN12" s="277">
        <f t="shared" si="8"/>
        <v>0</v>
      </c>
      <c r="AO12" s="275">
        <f t="shared" si="8"/>
        <v>12697.7</v>
      </c>
      <c r="AP12" s="276">
        <f t="shared" si="8"/>
        <v>0</v>
      </c>
      <c r="AQ12" s="275">
        <f t="shared" si="8"/>
        <v>0</v>
      </c>
      <c r="AR12" s="557"/>
      <c r="AS12" s="146"/>
    </row>
    <row r="13" spans="1:45" ht="60.75" customHeight="1" thickBot="1" x14ac:dyDescent="0.35">
      <c r="A13" s="616"/>
      <c r="B13" s="617"/>
      <c r="C13" s="618"/>
      <c r="D13" s="438" t="s">
        <v>43</v>
      </c>
      <c r="E13" s="439">
        <f t="shared" si="3"/>
        <v>986863.69999999984</v>
      </c>
      <c r="F13" s="439">
        <f t="shared" si="3"/>
        <v>461399.6</v>
      </c>
      <c r="G13" s="274">
        <f>F13/E13*100</f>
        <v>46.754136361485386</v>
      </c>
      <c r="H13" s="265">
        <f>H51+H58</f>
        <v>25282</v>
      </c>
      <c r="I13" s="265">
        <f>I51+I58</f>
        <v>25282</v>
      </c>
      <c r="J13" s="274">
        <v>100</v>
      </c>
      <c r="K13" s="280">
        <f t="shared" ref="K13:AQ13" si="13">K51+K58</f>
        <v>25371.899999999998</v>
      </c>
      <c r="L13" s="265">
        <f t="shared" si="13"/>
        <v>25371.899999999998</v>
      </c>
      <c r="M13" s="281">
        <f t="shared" si="13"/>
        <v>100</v>
      </c>
      <c r="N13" s="265">
        <f t="shared" ref="N13" si="14">N51+N58</f>
        <v>132915.4</v>
      </c>
      <c r="O13" s="283">
        <f t="shared" si="13"/>
        <v>132915.29999999999</v>
      </c>
      <c r="P13" s="284">
        <f t="shared" si="13"/>
        <v>100</v>
      </c>
      <c r="Q13" s="265">
        <f t="shared" ref="Q13" si="15">Q51+Q58</f>
        <v>31210.100000000002</v>
      </c>
      <c r="R13" s="283">
        <f t="shared" si="13"/>
        <v>31210.100000000002</v>
      </c>
      <c r="S13" s="284">
        <f t="shared" si="13"/>
        <v>100</v>
      </c>
      <c r="T13" s="265">
        <f t="shared" ref="T13" si="16">T51+T58</f>
        <v>31806.799999999999</v>
      </c>
      <c r="U13" s="265">
        <f t="shared" si="13"/>
        <v>31806.799999999999</v>
      </c>
      <c r="V13" s="281">
        <f t="shared" si="13"/>
        <v>100</v>
      </c>
      <c r="W13" s="265">
        <f t="shared" ref="W13" si="17">W51+W58</f>
        <v>88660.599999999991</v>
      </c>
      <c r="X13" s="283">
        <f t="shared" si="13"/>
        <v>88660.599999999991</v>
      </c>
      <c r="Y13" s="284">
        <f t="shared" si="13"/>
        <v>100</v>
      </c>
      <c r="Z13" s="282">
        <f t="shared" si="13"/>
        <v>389686.89999999997</v>
      </c>
      <c r="AA13" s="283">
        <f t="shared" si="13"/>
        <v>25375.699999999997</v>
      </c>
      <c r="AB13" s="285">
        <f t="shared" si="13"/>
        <v>106.02421498178953</v>
      </c>
      <c r="AC13" s="282">
        <f t="shared" si="13"/>
        <v>35122.199999999997</v>
      </c>
      <c r="AD13" s="283">
        <f t="shared" si="13"/>
        <v>27719.599999999999</v>
      </c>
      <c r="AE13" s="285">
        <f t="shared" si="13"/>
        <v>179.78789981168677</v>
      </c>
      <c r="AF13" s="282">
        <f t="shared" si="13"/>
        <v>35826.899999999994</v>
      </c>
      <c r="AG13" s="283">
        <f t="shared" si="13"/>
        <v>73057.60000000002</v>
      </c>
      <c r="AH13" s="285">
        <f>AG13/AF13*100</f>
        <v>203.9182848641664</v>
      </c>
      <c r="AI13" s="282">
        <f t="shared" si="13"/>
        <v>35082.6</v>
      </c>
      <c r="AJ13" s="283">
        <f t="shared" si="13"/>
        <v>0</v>
      </c>
      <c r="AK13" s="285">
        <f t="shared" si="13"/>
        <v>0</v>
      </c>
      <c r="AL13" s="282">
        <f t="shared" si="13"/>
        <v>35082.6</v>
      </c>
      <c r="AM13" s="283">
        <f t="shared" si="13"/>
        <v>0</v>
      </c>
      <c r="AN13" s="285">
        <f t="shared" si="13"/>
        <v>0</v>
      </c>
      <c r="AO13" s="282">
        <f t="shared" si="13"/>
        <v>120815.7</v>
      </c>
      <c r="AP13" s="286">
        <f t="shared" si="13"/>
        <v>0</v>
      </c>
      <c r="AQ13" s="282">
        <f t="shared" si="13"/>
        <v>0</v>
      </c>
      <c r="AR13" s="558"/>
      <c r="AS13" s="146"/>
    </row>
    <row r="14" spans="1:45" ht="27.75" customHeight="1" thickBot="1" x14ac:dyDescent="0.35">
      <c r="A14" s="559" t="s">
        <v>276</v>
      </c>
      <c r="B14" s="560"/>
      <c r="C14" s="560"/>
      <c r="D14" s="181" t="s">
        <v>41</v>
      </c>
      <c r="E14" s="287">
        <v>0</v>
      </c>
      <c r="F14" s="287">
        <f t="shared" ref="F14" si="18">F15+F16+F17</f>
        <v>0</v>
      </c>
      <c r="G14" s="287">
        <f t="shared" ref="G14" si="19">G15+G16+G17</f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  <c r="N14" s="287">
        <v>0</v>
      </c>
      <c r="O14" s="287">
        <v>0</v>
      </c>
      <c r="P14" s="287">
        <v>0</v>
      </c>
      <c r="Q14" s="287">
        <v>0</v>
      </c>
      <c r="R14" s="287">
        <v>0</v>
      </c>
      <c r="S14" s="287">
        <v>0</v>
      </c>
      <c r="T14" s="287">
        <v>0</v>
      </c>
      <c r="U14" s="287">
        <v>0</v>
      </c>
      <c r="V14" s="287">
        <v>0</v>
      </c>
      <c r="W14" s="287">
        <v>0</v>
      </c>
      <c r="X14" s="287">
        <v>0</v>
      </c>
      <c r="Y14" s="287">
        <v>0</v>
      </c>
      <c r="Z14" s="287">
        <v>0</v>
      </c>
      <c r="AA14" s="287">
        <v>0</v>
      </c>
      <c r="AB14" s="287">
        <v>0</v>
      </c>
      <c r="AC14" s="287">
        <v>0</v>
      </c>
      <c r="AD14" s="287">
        <v>0</v>
      </c>
      <c r="AE14" s="287">
        <v>0</v>
      </c>
      <c r="AF14" s="287">
        <v>0</v>
      </c>
      <c r="AG14" s="287">
        <v>0</v>
      </c>
      <c r="AH14" s="287">
        <v>0</v>
      </c>
      <c r="AI14" s="287">
        <v>0</v>
      </c>
      <c r="AJ14" s="287">
        <v>0</v>
      </c>
      <c r="AK14" s="287">
        <v>0</v>
      </c>
      <c r="AL14" s="287">
        <v>0</v>
      </c>
      <c r="AM14" s="287">
        <v>0</v>
      </c>
      <c r="AN14" s="287">
        <v>0</v>
      </c>
      <c r="AO14" s="287">
        <v>0</v>
      </c>
      <c r="AP14" s="287">
        <v>0</v>
      </c>
      <c r="AQ14" s="288">
        <v>0</v>
      </c>
      <c r="AR14" s="653"/>
    </row>
    <row r="15" spans="1:45" ht="45.75" customHeight="1" x14ac:dyDescent="0.3">
      <c r="A15" s="561"/>
      <c r="B15" s="562"/>
      <c r="C15" s="563"/>
      <c r="D15" s="182" t="s">
        <v>37</v>
      </c>
      <c r="E15" s="289">
        <v>0</v>
      </c>
      <c r="F15" s="272">
        <f t="shared" ref="F15:G15" si="20">F53</f>
        <v>0</v>
      </c>
      <c r="G15" s="272">
        <f t="shared" si="20"/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0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654"/>
    </row>
    <row r="16" spans="1:45" ht="48" customHeight="1" x14ac:dyDescent="0.3">
      <c r="A16" s="561"/>
      <c r="B16" s="562"/>
      <c r="C16" s="563"/>
      <c r="D16" s="184" t="s">
        <v>2</v>
      </c>
      <c r="E16" s="291">
        <v>0</v>
      </c>
      <c r="F16" s="277">
        <f t="shared" ref="F16:G16" si="21">F54</f>
        <v>0</v>
      </c>
      <c r="G16" s="277">
        <f t="shared" si="21"/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v>0</v>
      </c>
      <c r="AR16" s="654"/>
    </row>
    <row r="17" spans="1:45" ht="46.5" customHeight="1" x14ac:dyDescent="0.3">
      <c r="A17" s="561"/>
      <c r="B17" s="562"/>
      <c r="C17" s="563"/>
      <c r="D17" s="184" t="s">
        <v>43</v>
      </c>
      <c r="E17" s="291">
        <v>0</v>
      </c>
      <c r="F17" s="293"/>
      <c r="G17" s="293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v>0</v>
      </c>
      <c r="AR17" s="654"/>
    </row>
    <row r="18" spans="1:45" ht="49.5" customHeight="1" thickBot="1" x14ac:dyDescent="0.35">
      <c r="A18" s="564"/>
      <c r="B18" s="565"/>
      <c r="C18" s="566"/>
      <c r="D18" s="221" t="s">
        <v>267</v>
      </c>
      <c r="E18" s="294">
        <v>0</v>
      </c>
      <c r="F18" s="285">
        <v>0</v>
      </c>
      <c r="G18" s="28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5">
        <v>0</v>
      </c>
      <c r="W18" s="295">
        <v>0</v>
      </c>
      <c r="X18" s="295">
        <v>0</v>
      </c>
      <c r="Y18" s="295">
        <v>0</v>
      </c>
      <c r="Z18" s="295">
        <v>0</v>
      </c>
      <c r="AA18" s="295">
        <v>0</v>
      </c>
      <c r="AB18" s="295">
        <v>0</v>
      </c>
      <c r="AC18" s="295">
        <v>0</v>
      </c>
      <c r="AD18" s="295">
        <v>0</v>
      </c>
      <c r="AE18" s="295">
        <v>0</v>
      </c>
      <c r="AF18" s="295">
        <v>0</v>
      </c>
      <c r="AG18" s="295">
        <v>0</v>
      </c>
      <c r="AH18" s="295">
        <v>0</v>
      </c>
      <c r="AI18" s="295">
        <v>0</v>
      </c>
      <c r="AJ18" s="295">
        <v>0</v>
      </c>
      <c r="AK18" s="295">
        <v>0</v>
      </c>
      <c r="AL18" s="295">
        <v>0</v>
      </c>
      <c r="AM18" s="295">
        <v>0</v>
      </c>
      <c r="AN18" s="295">
        <v>0</v>
      </c>
      <c r="AO18" s="295">
        <v>0</v>
      </c>
      <c r="AP18" s="295">
        <v>0</v>
      </c>
      <c r="AQ18" s="295">
        <v>0</v>
      </c>
      <c r="AR18" s="655"/>
    </row>
    <row r="19" spans="1:45" ht="27.75" customHeight="1" thickBot="1" x14ac:dyDescent="0.35">
      <c r="A19" s="532" t="s">
        <v>275</v>
      </c>
      <c r="B19" s="533"/>
      <c r="C19" s="534"/>
      <c r="D19" s="181" t="s">
        <v>41</v>
      </c>
      <c r="E19" s="287">
        <f>E22+E21+E20</f>
        <v>1186172.5999999999</v>
      </c>
      <c r="F19" s="287">
        <f>F22+F21+F20</f>
        <v>615537.19999999995</v>
      </c>
      <c r="G19" s="260">
        <f>F19/E19*100</f>
        <v>51.892717805149104</v>
      </c>
      <c r="H19" s="287">
        <f>H22+H21</f>
        <v>39781.1</v>
      </c>
      <c r="I19" s="287">
        <f>I22+I21</f>
        <v>39781.1</v>
      </c>
      <c r="J19" s="296">
        <f>J22</f>
        <v>100</v>
      </c>
      <c r="K19" s="287">
        <f t="shared" ref="K19:AQ19" si="22">K20+K21+K22</f>
        <v>48892.2</v>
      </c>
      <c r="L19" s="287">
        <f t="shared" si="22"/>
        <v>48892.2</v>
      </c>
      <c r="M19" s="287">
        <f t="shared" si="22"/>
        <v>300</v>
      </c>
      <c r="N19" s="287">
        <f t="shared" si="22"/>
        <v>133252</v>
      </c>
      <c r="O19" s="287">
        <f t="shared" si="22"/>
        <v>133251.9</v>
      </c>
      <c r="P19" s="287">
        <f t="shared" si="22"/>
        <v>300</v>
      </c>
      <c r="Q19" s="287">
        <f t="shared" si="22"/>
        <v>51274.100000000006</v>
      </c>
      <c r="R19" s="287">
        <f t="shared" si="22"/>
        <v>51274.100000000006</v>
      </c>
      <c r="S19" s="287">
        <f t="shared" si="22"/>
        <v>300</v>
      </c>
      <c r="T19" s="287">
        <f t="shared" si="22"/>
        <v>51995.5</v>
      </c>
      <c r="U19" s="287">
        <f t="shared" si="22"/>
        <v>50214.2</v>
      </c>
      <c r="V19" s="287">
        <f t="shared" si="22"/>
        <v>45.398187887458278</v>
      </c>
      <c r="W19" s="287">
        <f t="shared" si="22"/>
        <v>107930.29999999999</v>
      </c>
      <c r="X19" s="287">
        <f t="shared" si="22"/>
        <v>107930.29999999999</v>
      </c>
      <c r="Y19" s="297">
        <f t="shared" ref="J19:AQ22" si="23">Y10</f>
        <v>100</v>
      </c>
      <c r="Z19" s="287">
        <f t="shared" si="22"/>
        <v>412524.5</v>
      </c>
      <c r="AA19" s="287">
        <f t="shared" si="22"/>
        <v>44973.799999999996</v>
      </c>
      <c r="AB19" s="287">
        <f t="shared" si="22"/>
        <v>584.9863442629013</v>
      </c>
      <c r="AC19" s="287">
        <f t="shared" si="22"/>
        <v>54183.199999999997</v>
      </c>
      <c r="AD19" s="287">
        <f t="shared" si="22"/>
        <v>47045.599999999991</v>
      </c>
      <c r="AE19" s="287">
        <f t="shared" si="22"/>
        <v>376.03789981168677</v>
      </c>
      <c r="AF19" s="287">
        <f t="shared" si="22"/>
        <v>55507.099999999991</v>
      </c>
      <c r="AG19" s="287">
        <f t="shared" si="22"/>
        <v>92174.000000000015</v>
      </c>
      <c r="AH19" s="287">
        <f t="shared" si="22"/>
        <v>572.12177770121048</v>
      </c>
      <c r="AI19" s="287">
        <f t="shared" si="22"/>
        <v>48415</v>
      </c>
      <c r="AJ19" s="287">
        <f t="shared" si="22"/>
        <v>0</v>
      </c>
      <c r="AK19" s="287">
        <f t="shared" si="22"/>
        <v>0</v>
      </c>
      <c r="AL19" s="287">
        <f t="shared" si="22"/>
        <v>48415</v>
      </c>
      <c r="AM19" s="287">
        <f t="shared" si="22"/>
        <v>0</v>
      </c>
      <c r="AN19" s="287">
        <f t="shared" si="22"/>
        <v>0</v>
      </c>
      <c r="AO19" s="287">
        <f t="shared" si="22"/>
        <v>134002.6</v>
      </c>
      <c r="AP19" s="287">
        <f t="shared" si="22"/>
        <v>0</v>
      </c>
      <c r="AQ19" s="288">
        <f t="shared" si="22"/>
        <v>0</v>
      </c>
      <c r="AR19" s="656"/>
      <c r="AS19" s="146"/>
    </row>
    <row r="20" spans="1:45" ht="51" customHeight="1" thickBot="1" x14ac:dyDescent="0.35">
      <c r="A20" s="535"/>
      <c r="B20" s="536"/>
      <c r="C20" s="536"/>
      <c r="D20" s="182" t="s">
        <v>37</v>
      </c>
      <c r="E20" s="297">
        <f>E11</f>
        <v>3905.3</v>
      </c>
      <c r="F20" s="265">
        <f>I20+L20+O20+R20+U20+X20+AA20+AD20+AG20+AJ20+AM20+AP20</f>
        <v>2608.5</v>
      </c>
      <c r="G20" s="266">
        <f>F20/E20*100</f>
        <v>66.793844262924736</v>
      </c>
      <c r="H20" s="297">
        <f>H11</f>
        <v>0</v>
      </c>
      <c r="I20" s="297">
        <f>I11</f>
        <v>0</v>
      </c>
      <c r="J20" s="298">
        <f t="shared" si="23"/>
        <v>0</v>
      </c>
      <c r="K20" s="297">
        <f>K11</f>
        <v>340.5</v>
      </c>
      <c r="L20" s="297">
        <f>L11</f>
        <v>340.5</v>
      </c>
      <c r="M20" s="297">
        <f t="shared" si="23"/>
        <v>100</v>
      </c>
      <c r="N20" s="297">
        <f>N11</f>
        <v>302.39999999999998</v>
      </c>
      <c r="O20" s="297">
        <f>O11</f>
        <v>302.39999999999998</v>
      </c>
      <c r="P20" s="297">
        <f t="shared" si="23"/>
        <v>100</v>
      </c>
      <c r="Q20" s="297">
        <f>Q11</f>
        <v>293.5</v>
      </c>
      <c r="R20" s="297">
        <f>R11</f>
        <v>293.5</v>
      </c>
      <c r="S20" s="297">
        <f t="shared" si="23"/>
        <v>100</v>
      </c>
      <c r="T20" s="297">
        <f>T11</f>
        <v>629.1</v>
      </c>
      <c r="U20" s="297">
        <f>U11</f>
        <v>285.60000000000002</v>
      </c>
      <c r="V20" s="297">
        <f t="shared" si="23"/>
        <v>45.398187887458278</v>
      </c>
      <c r="W20" s="297">
        <f>W11</f>
        <v>362.7</v>
      </c>
      <c r="X20" s="297">
        <f>X11</f>
        <v>362.7</v>
      </c>
      <c r="Y20" s="297">
        <f t="shared" si="23"/>
        <v>100</v>
      </c>
      <c r="Z20" s="297">
        <f>Z11</f>
        <v>130.4</v>
      </c>
      <c r="AA20" s="297">
        <f>AA11</f>
        <v>456.5</v>
      </c>
      <c r="AB20" s="297">
        <f t="shared" si="23"/>
        <v>350.07668711656441</v>
      </c>
      <c r="AC20" s="297">
        <f>AC11</f>
        <v>78.900000000000006</v>
      </c>
      <c r="AD20" s="297">
        <f>AD11</f>
        <v>352.59999999999991</v>
      </c>
      <c r="AE20" s="297">
        <f t="shared" si="23"/>
        <v>0</v>
      </c>
      <c r="AF20" s="297">
        <f>AF11</f>
        <v>79</v>
      </c>
      <c r="AG20" s="297">
        <f>AG11</f>
        <v>214.7</v>
      </c>
      <c r="AH20" s="297">
        <f t="shared" si="23"/>
        <v>271.77215189873414</v>
      </c>
      <c r="AI20" s="297">
        <f>AI11</f>
        <v>599.79999999999995</v>
      </c>
      <c r="AJ20" s="297">
        <f>AJ11</f>
        <v>0</v>
      </c>
      <c r="AK20" s="297">
        <f t="shared" si="23"/>
        <v>0</v>
      </c>
      <c r="AL20" s="297">
        <f>AL11</f>
        <v>599.80000000000018</v>
      </c>
      <c r="AM20" s="297">
        <f>AM11</f>
        <v>0</v>
      </c>
      <c r="AN20" s="297">
        <f t="shared" si="23"/>
        <v>0</v>
      </c>
      <c r="AO20" s="297">
        <f>AO11</f>
        <v>489.19999999999993</v>
      </c>
      <c r="AP20" s="297">
        <f>AP11</f>
        <v>0</v>
      </c>
      <c r="AQ20" s="299">
        <f t="shared" si="23"/>
        <v>0</v>
      </c>
      <c r="AR20" s="657"/>
      <c r="AS20" s="146"/>
    </row>
    <row r="21" spans="1:45" ht="47.25" customHeight="1" thickBot="1" x14ac:dyDescent="0.35">
      <c r="A21" s="535"/>
      <c r="B21" s="536"/>
      <c r="C21" s="536"/>
      <c r="D21" s="184" t="s">
        <v>2</v>
      </c>
      <c r="E21" s="297">
        <f t="shared" ref="E21" si="24">E12</f>
        <v>195403.60000000006</v>
      </c>
      <c r="F21" s="265">
        <f t="shared" ref="F21:F22" si="25">I21+L21+O21+R21+U21+X21+AA21+AD21+AG21+AJ21+AM21+AP21</f>
        <v>151529.09999999998</v>
      </c>
      <c r="G21" s="266">
        <f>F21/E21*100</f>
        <v>77.546728924134428</v>
      </c>
      <c r="H21" s="297">
        <f t="shared" ref="H21:I23" si="26">H12</f>
        <v>14499.1</v>
      </c>
      <c r="I21" s="297">
        <f t="shared" si="26"/>
        <v>14499.1</v>
      </c>
      <c r="J21" s="300">
        <f t="shared" ref="J21:W22" si="27">J12</f>
        <v>100</v>
      </c>
      <c r="K21" s="297">
        <f t="shared" si="27"/>
        <v>23179.8</v>
      </c>
      <c r="L21" s="297">
        <f t="shared" si="27"/>
        <v>23179.8</v>
      </c>
      <c r="M21" s="291">
        <f t="shared" si="27"/>
        <v>100</v>
      </c>
      <c r="N21" s="297">
        <f t="shared" si="27"/>
        <v>34.200000000000003</v>
      </c>
      <c r="O21" s="297">
        <f t="shared" si="27"/>
        <v>34.200000000000003</v>
      </c>
      <c r="P21" s="291">
        <f t="shared" si="27"/>
        <v>100</v>
      </c>
      <c r="Q21" s="297">
        <f t="shared" si="27"/>
        <v>19770.5</v>
      </c>
      <c r="R21" s="297">
        <f t="shared" si="27"/>
        <v>19770.5</v>
      </c>
      <c r="S21" s="291">
        <f t="shared" si="27"/>
        <v>100</v>
      </c>
      <c r="T21" s="297">
        <f t="shared" si="27"/>
        <v>19559.599999999999</v>
      </c>
      <c r="U21" s="297">
        <f t="shared" si="27"/>
        <v>18121.799999999996</v>
      </c>
      <c r="V21" s="291">
        <f t="shared" si="27"/>
        <v>-100</v>
      </c>
      <c r="W21" s="297">
        <f t="shared" si="27"/>
        <v>18907</v>
      </c>
      <c r="X21" s="297">
        <f t="shared" ref="X21" si="28">X12</f>
        <v>18907</v>
      </c>
      <c r="Y21" s="291">
        <f t="shared" si="23"/>
        <v>100</v>
      </c>
      <c r="Z21" s="297">
        <f t="shared" si="23"/>
        <v>22707.200000000004</v>
      </c>
      <c r="AA21" s="297">
        <f t="shared" si="23"/>
        <v>19141.599999999999</v>
      </c>
      <c r="AB21" s="291">
        <f t="shared" si="23"/>
        <v>128.88544216454738</v>
      </c>
      <c r="AC21" s="297">
        <f t="shared" si="23"/>
        <v>18982.099999999999</v>
      </c>
      <c r="AD21" s="297">
        <f t="shared" si="23"/>
        <v>18973.399999999998</v>
      </c>
      <c r="AE21" s="291">
        <f t="shared" si="23"/>
        <v>196.25</v>
      </c>
      <c r="AF21" s="297">
        <f t="shared" si="23"/>
        <v>19601.199999999997</v>
      </c>
      <c r="AG21" s="297">
        <f t="shared" si="23"/>
        <v>18901.699999999997</v>
      </c>
      <c r="AH21" s="291">
        <f t="shared" si="23"/>
        <v>96.431340938309901</v>
      </c>
      <c r="AI21" s="297">
        <f t="shared" si="23"/>
        <v>12732.600000000002</v>
      </c>
      <c r="AJ21" s="297">
        <f t="shared" si="23"/>
        <v>0</v>
      </c>
      <c r="AK21" s="291">
        <f t="shared" si="23"/>
        <v>0</v>
      </c>
      <c r="AL21" s="297">
        <f t="shared" si="23"/>
        <v>12732.600000000002</v>
      </c>
      <c r="AM21" s="297">
        <f t="shared" si="23"/>
        <v>0</v>
      </c>
      <c r="AN21" s="291">
        <f t="shared" si="23"/>
        <v>0</v>
      </c>
      <c r="AO21" s="297">
        <f t="shared" si="23"/>
        <v>12697.7</v>
      </c>
      <c r="AP21" s="297">
        <f t="shared" si="23"/>
        <v>0</v>
      </c>
      <c r="AQ21" s="301">
        <f t="shared" si="23"/>
        <v>0</v>
      </c>
      <c r="AR21" s="657"/>
      <c r="AS21" s="146"/>
    </row>
    <row r="22" spans="1:45" ht="45.75" customHeight="1" thickBot="1" x14ac:dyDescent="0.35">
      <c r="A22" s="535"/>
      <c r="B22" s="536"/>
      <c r="C22" s="536"/>
      <c r="D22" s="184" t="s">
        <v>43</v>
      </c>
      <c r="E22" s="297">
        <f t="shared" ref="E22" si="29">E13</f>
        <v>986863.69999999984</v>
      </c>
      <c r="F22" s="265">
        <f t="shared" si="25"/>
        <v>461399.6</v>
      </c>
      <c r="G22" s="297">
        <f t="shared" ref="G22" si="30">G13</f>
        <v>46.754136361485386</v>
      </c>
      <c r="H22" s="297">
        <f t="shared" si="26"/>
        <v>25282</v>
      </c>
      <c r="I22" s="297">
        <f t="shared" si="26"/>
        <v>25282</v>
      </c>
      <c r="J22" s="300">
        <f t="shared" si="27"/>
        <v>100</v>
      </c>
      <c r="K22" s="297">
        <f t="shared" si="27"/>
        <v>25371.899999999998</v>
      </c>
      <c r="L22" s="297">
        <f t="shared" si="27"/>
        <v>25371.899999999998</v>
      </c>
      <c r="M22" s="291">
        <f t="shared" si="27"/>
        <v>100</v>
      </c>
      <c r="N22" s="297">
        <f t="shared" si="27"/>
        <v>132915.4</v>
      </c>
      <c r="O22" s="297">
        <f t="shared" si="27"/>
        <v>132915.29999999999</v>
      </c>
      <c r="P22" s="291">
        <f t="shared" si="27"/>
        <v>100</v>
      </c>
      <c r="Q22" s="297">
        <f t="shared" si="27"/>
        <v>31210.100000000002</v>
      </c>
      <c r="R22" s="297">
        <f t="shared" si="27"/>
        <v>31210.100000000002</v>
      </c>
      <c r="S22" s="291">
        <f t="shared" si="27"/>
        <v>100</v>
      </c>
      <c r="T22" s="297">
        <f t="shared" si="27"/>
        <v>31806.799999999999</v>
      </c>
      <c r="U22" s="297">
        <f t="shared" si="27"/>
        <v>31806.799999999999</v>
      </c>
      <c r="V22" s="291">
        <f t="shared" si="27"/>
        <v>100</v>
      </c>
      <c r="W22" s="297">
        <f t="shared" si="27"/>
        <v>88660.599999999991</v>
      </c>
      <c r="X22" s="297">
        <f t="shared" ref="X22" si="31">X13</f>
        <v>88660.599999999991</v>
      </c>
      <c r="Y22" s="291">
        <f t="shared" si="23"/>
        <v>100</v>
      </c>
      <c r="Z22" s="297">
        <f t="shared" si="23"/>
        <v>389686.89999999997</v>
      </c>
      <c r="AA22" s="297">
        <f t="shared" si="23"/>
        <v>25375.699999999997</v>
      </c>
      <c r="AB22" s="291">
        <f t="shared" si="23"/>
        <v>106.02421498178953</v>
      </c>
      <c r="AC22" s="297">
        <f t="shared" si="23"/>
        <v>35122.199999999997</v>
      </c>
      <c r="AD22" s="297">
        <f t="shared" si="23"/>
        <v>27719.599999999999</v>
      </c>
      <c r="AE22" s="291">
        <f t="shared" si="23"/>
        <v>179.78789981168677</v>
      </c>
      <c r="AF22" s="297">
        <f t="shared" si="23"/>
        <v>35826.899999999994</v>
      </c>
      <c r="AG22" s="297">
        <f t="shared" si="23"/>
        <v>73057.60000000002</v>
      </c>
      <c r="AH22" s="291">
        <f t="shared" si="23"/>
        <v>203.9182848641664</v>
      </c>
      <c r="AI22" s="297">
        <f t="shared" si="23"/>
        <v>35082.6</v>
      </c>
      <c r="AJ22" s="297">
        <f t="shared" si="23"/>
        <v>0</v>
      </c>
      <c r="AK22" s="291">
        <f t="shared" si="23"/>
        <v>0</v>
      </c>
      <c r="AL22" s="297">
        <f t="shared" si="23"/>
        <v>35082.6</v>
      </c>
      <c r="AM22" s="297">
        <f t="shared" si="23"/>
        <v>0</v>
      </c>
      <c r="AN22" s="291">
        <f t="shared" si="23"/>
        <v>0</v>
      </c>
      <c r="AO22" s="297">
        <f t="shared" si="23"/>
        <v>120815.7</v>
      </c>
      <c r="AP22" s="297">
        <f t="shared" si="23"/>
        <v>0</v>
      </c>
      <c r="AQ22" s="301">
        <f t="shared" si="23"/>
        <v>0</v>
      </c>
      <c r="AR22" s="657"/>
      <c r="AS22" s="146"/>
    </row>
    <row r="23" spans="1:45" s="121" customFormat="1" ht="51" customHeight="1" thickBot="1" x14ac:dyDescent="0.35">
      <c r="A23" s="537"/>
      <c r="B23" s="538"/>
      <c r="C23" s="538"/>
      <c r="D23" s="221" t="s">
        <v>267</v>
      </c>
      <c r="E23" s="297">
        <f t="shared" ref="E23:F23" si="32">E14</f>
        <v>0</v>
      </c>
      <c r="F23" s="297">
        <f t="shared" si="32"/>
        <v>0</v>
      </c>
      <c r="G23" s="302"/>
      <c r="H23" s="297">
        <f t="shared" si="26"/>
        <v>0</v>
      </c>
      <c r="I23" s="297">
        <f t="shared" si="26"/>
        <v>0</v>
      </c>
      <c r="J23" s="302"/>
      <c r="K23" s="297">
        <f t="shared" ref="K23:L23" si="33">K14</f>
        <v>0</v>
      </c>
      <c r="L23" s="297">
        <f t="shared" si="33"/>
        <v>0</v>
      </c>
      <c r="M23" s="302"/>
      <c r="N23" s="297">
        <f t="shared" ref="N23:O23" si="34">N14</f>
        <v>0</v>
      </c>
      <c r="O23" s="297">
        <f t="shared" si="34"/>
        <v>0</v>
      </c>
      <c r="P23" s="302"/>
      <c r="Q23" s="297">
        <f t="shared" ref="Q23:R23" si="35">Q14</f>
        <v>0</v>
      </c>
      <c r="R23" s="297">
        <f t="shared" si="35"/>
        <v>0</v>
      </c>
      <c r="S23" s="302"/>
      <c r="T23" s="297">
        <f t="shared" ref="T23:U23" si="36">T14</f>
        <v>0</v>
      </c>
      <c r="U23" s="297">
        <f t="shared" si="36"/>
        <v>0</v>
      </c>
      <c r="V23" s="302"/>
      <c r="W23" s="297">
        <f t="shared" ref="W23:X23" si="37">W14</f>
        <v>0</v>
      </c>
      <c r="X23" s="297">
        <f t="shared" si="37"/>
        <v>0</v>
      </c>
      <c r="Y23" s="302"/>
      <c r="Z23" s="297">
        <f t="shared" ref="Z23:AA23" si="38">Z14</f>
        <v>0</v>
      </c>
      <c r="AA23" s="297">
        <f t="shared" si="38"/>
        <v>0</v>
      </c>
      <c r="AB23" s="302"/>
      <c r="AC23" s="297">
        <f t="shared" ref="AC23:AD23" si="39">AC14</f>
        <v>0</v>
      </c>
      <c r="AD23" s="297">
        <f t="shared" si="39"/>
        <v>0</v>
      </c>
      <c r="AE23" s="302"/>
      <c r="AF23" s="297">
        <f t="shared" ref="AF23:AG23" si="40">AF14</f>
        <v>0</v>
      </c>
      <c r="AG23" s="297">
        <f t="shared" si="40"/>
        <v>0</v>
      </c>
      <c r="AH23" s="302"/>
      <c r="AI23" s="297">
        <f t="shared" ref="AI23:AJ23" si="41">AI14</f>
        <v>0</v>
      </c>
      <c r="AJ23" s="297">
        <f t="shared" si="41"/>
        <v>0</v>
      </c>
      <c r="AK23" s="302"/>
      <c r="AL23" s="297">
        <f t="shared" ref="AL23:AM23" si="42">AL14</f>
        <v>0</v>
      </c>
      <c r="AM23" s="297">
        <f t="shared" si="42"/>
        <v>0</v>
      </c>
      <c r="AN23" s="302"/>
      <c r="AO23" s="297">
        <f t="shared" ref="AO23:AP23" si="43">AO14</f>
        <v>0</v>
      </c>
      <c r="AP23" s="297">
        <f t="shared" si="43"/>
        <v>0</v>
      </c>
      <c r="AQ23" s="303"/>
      <c r="AR23" s="658"/>
    </row>
    <row r="24" spans="1:45" ht="20.25" customHeight="1" thickBot="1" x14ac:dyDescent="0.35">
      <c r="A24" s="532" t="s">
        <v>273</v>
      </c>
      <c r="B24" s="625"/>
      <c r="C24" s="626"/>
      <c r="D24" s="181" t="s">
        <v>41</v>
      </c>
      <c r="E24" s="287"/>
      <c r="F24" s="287"/>
      <c r="G24" s="304"/>
      <c r="H24" s="287" t="s">
        <v>274</v>
      </c>
      <c r="I24" s="287" t="s">
        <v>274</v>
      </c>
      <c r="J24" s="287" t="s">
        <v>274</v>
      </c>
      <c r="K24" s="287" t="s">
        <v>274</v>
      </c>
      <c r="L24" s="287" t="s">
        <v>274</v>
      </c>
      <c r="M24" s="287" t="s">
        <v>274</v>
      </c>
      <c r="N24" s="287" t="s">
        <v>274</v>
      </c>
      <c r="O24" s="287" t="s">
        <v>274</v>
      </c>
      <c r="P24" s="287" t="s">
        <v>274</v>
      </c>
      <c r="Q24" s="287" t="s">
        <v>274</v>
      </c>
      <c r="R24" s="287" t="s">
        <v>274</v>
      </c>
      <c r="S24" s="287" t="s">
        <v>274</v>
      </c>
      <c r="T24" s="287" t="s">
        <v>274</v>
      </c>
      <c r="U24" s="287" t="s">
        <v>274</v>
      </c>
      <c r="V24" s="287" t="s">
        <v>274</v>
      </c>
      <c r="W24" s="287" t="s">
        <v>274</v>
      </c>
      <c r="X24" s="287" t="s">
        <v>274</v>
      </c>
      <c r="Y24" s="287" t="s">
        <v>274</v>
      </c>
      <c r="Z24" s="287" t="s">
        <v>274</v>
      </c>
      <c r="AA24" s="287" t="s">
        <v>274</v>
      </c>
      <c r="AB24" s="287" t="s">
        <v>274</v>
      </c>
      <c r="AC24" s="287" t="s">
        <v>274</v>
      </c>
      <c r="AD24" s="287" t="s">
        <v>274</v>
      </c>
      <c r="AE24" s="287" t="s">
        <v>274</v>
      </c>
      <c r="AF24" s="287" t="s">
        <v>274</v>
      </c>
      <c r="AG24" s="287" t="s">
        <v>274</v>
      </c>
      <c r="AH24" s="287" t="s">
        <v>274</v>
      </c>
      <c r="AI24" s="287" t="s">
        <v>274</v>
      </c>
      <c r="AJ24" s="287" t="s">
        <v>274</v>
      </c>
      <c r="AK24" s="287" t="s">
        <v>274</v>
      </c>
      <c r="AL24" s="287" t="s">
        <v>274</v>
      </c>
      <c r="AM24" s="287" t="s">
        <v>274</v>
      </c>
      <c r="AN24" s="287" t="s">
        <v>274</v>
      </c>
      <c r="AO24" s="287" t="s">
        <v>274</v>
      </c>
      <c r="AP24" s="287" t="s">
        <v>274</v>
      </c>
      <c r="AQ24" s="288" t="s">
        <v>274</v>
      </c>
      <c r="AR24" s="570"/>
    </row>
    <row r="25" spans="1:45" ht="48.75" customHeight="1" x14ac:dyDescent="0.3">
      <c r="A25" s="627"/>
      <c r="B25" s="628"/>
      <c r="C25" s="628"/>
      <c r="D25" s="182" t="s">
        <v>37</v>
      </c>
      <c r="E25" s="289"/>
      <c r="F25" s="289"/>
      <c r="G25" s="297"/>
      <c r="H25" s="290" t="s">
        <v>274</v>
      </c>
      <c r="I25" s="290" t="s">
        <v>274</v>
      </c>
      <c r="J25" s="290" t="s">
        <v>274</v>
      </c>
      <c r="K25" s="290" t="s">
        <v>274</v>
      </c>
      <c r="L25" s="290" t="s">
        <v>274</v>
      </c>
      <c r="M25" s="290" t="s">
        <v>274</v>
      </c>
      <c r="N25" s="290" t="s">
        <v>274</v>
      </c>
      <c r="O25" s="290" t="s">
        <v>274</v>
      </c>
      <c r="P25" s="290" t="s">
        <v>274</v>
      </c>
      <c r="Q25" s="290" t="s">
        <v>274</v>
      </c>
      <c r="R25" s="290" t="s">
        <v>274</v>
      </c>
      <c r="S25" s="290" t="s">
        <v>274</v>
      </c>
      <c r="T25" s="290" t="s">
        <v>274</v>
      </c>
      <c r="U25" s="290" t="s">
        <v>274</v>
      </c>
      <c r="V25" s="290" t="s">
        <v>274</v>
      </c>
      <c r="W25" s="290" t="s">
        <v>274</v>
      </c>
      <c r="X25" s="290" t="s">
        <v>274</v>
      </c>
      <c r="Y25" s="290" t="s">
        <v>274</v>
      </c>
      <c r="Z25" s="290" t="s">
        <v>274</v>
      </c>
      <c r="AA25" s="290" t="s">
        <v>274</v>
      </c>
      <c r="AB25" s="290" t="s">
        <v>274</v>
      </c>
      <c r="AC25" s="290" t="s">
        <v>274</v>
      </c>
      <c r="AD25" s="290" t="s">
        <v>274</v>
      </c>
      <c r="AE25" s="290" t="s">
        <v>274</v>
      </c>
      <c r="AF25" s="290" t="s">
        <v>274</v>
      </c>
      <c r="AG25" s="290" t="s">
        <v>274</v>
      </c>
      <c r="AH25" s="290" t="s">
        <v>274</v>
      </c>
      <c r="AI25" s="290" t="s">
        <v>274</v>
      </c>
      <c r="AJ25" s="290" t="s">
        <v>274</v>
      </c>
      <c r="AK25" s="290" t="s">
        <v>274</v>
      </c>
      <c r="AL25" s="290" t="s">
        <v>274</v>
      </c>
      <c r="AM25" s="290" t="s">
        <v>274</v>
      </c>
      <c r="AN25" s="290" t="s">
        <v>274</v>
      </c>
      <c r="AO25" s="290" t="s">
        <v>274</v>
      </c>
      <c r="AP25" s="290" t="s">
        <v>274</v>
      </c>
      <c r="AQ25" s="290" t="s">
        <v>274</v>
      </c>
      <c r="AR25" s="571"/>
    </row>
    <row r="26" spans="1:45" ht="70.5" customHeight="1" x14ac:dyDescent="0.3">
      <c r="A26" s="627"/>
      <c r="B26" s="628"/>
      <c r="C26" s="628"/>
      <c r="D26" s="184" t="s">
        <v>2</v>
      </c>
      <c r="E26" s="291"/>
      <c r="F26" s="291"/>
      <c r="G26" s="305"/>
      <c r="H26" s="292" t="s">
        <v>274</v>
      </c>
      <c r="I26" s="292" t="s">
        <v>274</v>
      </c>
      <c r="J26" s="292" t="s">
        <v>274</v>
      </c>
      <c r="K26" s="292" t="s">
        <v>274</v>
      </c>
      <c r="L26" s="292" t="s">
        <v>274</v>
      </c>
      <c r="M26" s="292" t="s">
        <v>274</v>
      </c>
      <c r="N26" s="292" t="s">
        <v>274</v>
      </c>
      <c r="O26" s="292" t="s">
        <v>274</v>
      </c>
      <c r="P26" s="292" t="s">
        <v>274</v>
      </c>
      <c r="Q26" s="292" t="s">
        <v>274</v>
      </c>
      <c r="R26" s="292" t="s">
        <v>274</v>
      </c>
      <c r="S26" s="292" t="s">
        <v>274</v>
      </c>
      <c r="T26" s="292" t="s">
        <v>274</v>
      </c>
      <c r="U26" s="292" t="s">
        <v>274</v>
      </c>
      <c r="V26" s="292" t="s">
        <v>274</v>
      </c>
      <c r="W26" s="292" t="s">
        <v>274</v>
      </c>
      <c r="X26" s="292" t="s">
        <v>274</v>
      </c>
      <c r="Y26" s="292" t="s">
        <v>274</v>
      </c>
      <c r="Z26" s="292" t="s">
        <v>274</v>
      </c>
      <c r="AA26" s="292" t="s">
        <v>274</v>
      </c>
      <c r="AB26" s="292" t="s">
        <v>274</v>
      </c>
      <c r="AC26" s="292" t="s">
        <v>274</v>
      </c>
      <c r="AD26" s="292" t="s">
        <v>274</v>
      </c>
      <c r="AE26" s="292" t="s">
        <v>274</v>
      </c>
      <c r="AF26" s="292" t="s">
        <v>274</v>
      </c>
      <c r="AG26" s="292" t="s">
        <v>274</v>
      </c>
      <c r="AH26" s="292" t="s">
        <v>274</v>
      </c>
      <c r="AI26" s="292" t="s">
        <v>274</v>
      </c>
      <c r="AJ26" s="292" t="s">
        <v>274</v>
      </c>
      <c r="AK26" s="292" t="s">
        <v>274</v>
      </c>
      <c r="AL26" s="292" t="s">
        <v>274</v>
      </c>
      <c r="AM26" s="292" t="s">
        <v>274</v>
      </c>
      <c r="AN26" s="292" t="s">
        <v>274</v>
      </c>
      <c r="AO26" s="292" t="s">
        <v>274</v>
      </c>
      <c r="AP26" s="292" t="s">
        <v>274</v>
      </c>
      <c r="AQ26" s="292" t="s">
        <v>274</v>
      </c>
      <c r="AR26" s="571"/>
    </row>
    <row r="27" spans="1:45" ht="49.5" customHeight="1" x14ac:dyDescent="0.3">
      <c r="A27" s="627"/>
      <c r="B27" s="628"/>
      <c r="C27" s="628"/>
      <c r="D27" s="184" t="s">
        <v>43</v>
      </c>
      <c r="E27" s="291"/>
      <c r="F27" s="291"/>
      <c r="G27" s="305"/>
      <c r="H27" s="292" t="s">
        <v>274</v>
      </c>
      <c r="I27" s="292" t="s">
        <v>274</v>
      </c>
      <c r="J27" s="292" t="s">
        <v>274</v>
      </c>
      <c r="K27" s="292" t="s">
        <v>274</v>
      </c>
      <c r="L27" s="292" t="s">
        <v>274</v>
      </c>
      <c r="M27" s="292" t="s">
        <v>274</v>
      </c>
      <c r="N27" s="292" t="s">
        <v>274</v>
      </c>
      <c r="O27" s="292" t="s">
        <v>274</v>
      </c>
      <c r="P27" s="292" t="s">
        <v>274</v>
      </c>
      <c r="Q27" s="292" t="s">
        <v>274</v>
      </c>
      <c r="R27" s="292" t="s">
        <v>274</v>
      </c>
      <c r="S27" s="292" t="s">
        <v>274</v>
      </c>
      <c r="T27" s="292" t="s">
        <v>274</v>
      </c>
      <c r="U27" s="292" t="s">
        <v>274</v>
      </c>
      <c r="V27" s="292" t="s">
        <v>274</v>
      </c>
      <c r="W27" s="292" t="s">
        <v>274</v>
      </c>
      <c r="X27" s="292" t="s">
        <v>274</v>
      </c>
      <c r="Y27" s="292" t="s">
        <v>274</v>
      </c>
      <c r="Z27" s="292" t="s">
        <v>274</v>
      </c>
      <c r="AA27" s="292" t="s">
        <v>274</v>
      </c>
      <c r="AB27" s="292" t="s">
        <v>274</v>
      </c>
      <c r="AC27" s="292" t="s">
        <v>274</v>
      </c>
      <c r="AD27" s="292" t="s">
        <v>274</v>
      </c>
      <c r="AE27" s="292" t="s">
        <v>274</v>
      </c>
      <c r="AF27" s="292" t="s">
        <v>274</v>
      </c>
      <c r="AG27" s="292" t="s">
        <v>274</v>
      </c>
      <c r="AH27" s="292" t="s">
        <v>274</v>
      </c>
      <c r="AI27" s="292" t="s">
        <v>274</v>
      </c>
      <c r="AJ27" s="292" t="s">
        <v>274</v>
      </c>
      <c r="AK27" s="292" t="s">
        <v>274</v>
      </c>
      <c r="AL27" s="292" t="s">
        <v>274</v>
      </c>
      <c r="AM27" s="292" t="s">
        <v>274</v>
      </c>
      <c r="AN27" s="292" t="s">
        <v>274</v>
      </c>
      <c r="AO27" s="292" t="s">
        <v>274</v>
      </c>
      <c r="AP27" s="292" t="s">
        <v>274</v>
      </c>
      <c r="AQ27" s="292" t="s">
        <v>274</v>
      </c>
      <c r="AR27" s="571"/>
    </row>
    <row r="28" spans="1:45" ht="51" customHeight="1" thickBot="1" x14ac:dyDescent="0.35">
      <c r="A28" s="629"/>
      <c r="B28" s="630"/>
      <c r="C28" s="630"/>
      <c r="D28" s="221" t="s">
        <v>267</v>
      </c>
      <c r="E28" s="294"/>
      <c r="F28" s="294"/>
      <c r="G28" s="302"/>
      <c r="H28" s="295" t="s">
        <v>274</v>
      </c>
      <c r="I28" s="295" t="s">
        <v>274</v>
      </c>
      <c r="J28" s="295" t="s">
        <v>274</v>
      </c>
      <c r="K28" s="295" t="s">
        <v>274</v>
      </c>
      <c r="L28" s="295" t="s">
        <v>274</v>
      </c>
      <c r="M28" s="295" t="s">
        <v>274</v>
      </c>
      <c r="N28" s="295" t="s">
        <v>274</v>
      </c>
      <c r="O28" s="295" t="s">
        <v>274</v>
      </c>
      <c r="P28" s="295" t="s">
        <v>274</v>
      </c>
      <c r="Q28" s="295" t="s">
        <v>274</v>
      </c>
      <c r="R28" s="295" t="s">
        <v>274</v>
      </c>
      <c r="S28" s="295" t="s">
        <v>274</v>
      </c>
      <c r="T28" s="295" t="s">
        <v>274</v>
      </c>
      <c r="U28" s="295" t="s">
        <v>274</v>
      </c>
      <c r="V28" s="295" t="s">
        <v>274</v>
      </c>
      <c r="W28" s="295" t="s">
        <v>274</v>
      </c>
      <c r="X28" s="295" t="s">
        <v>274</v>
      </c>
      <c r="Y28" s="295" t="s">
        <v>274</v>
      </c>
      <c r="Z28" s="295" t="s">
        <v>274</v>
      </c>
      <c r="AA28" s="295" t="s">
        <v>274</v>
      </c>
      <c r="AB28" s="295" t="s">
        <v>274</v>
      </c>
      <c r="AC28" s="295" t="s">
        <v>274</v>
      </c>
      <c r="AD28" s="295" t="s">
        <v>274</v>
      </c>
      <c r="AE28" s="295" t="s">
        <v>274</v>
      </c>
      <c r="AF28" s="295" t="s">
        <v>274</v>
      </c>
      <c r="AG28" s="295" t="s">
        <v>274</v>
      </c>
      <c r="AH28" s="295" t="s">
        <v>274</v>
      </c>
      <c r="AI28" s="295" t="s">
        <v>274</v>
      </c>
      <c r="AJ28" s="295" t="s">
        <v>274</v>
      </c>
      <c r="AK28" s="295" t="s">
        <v>274</v>
      </c>
      <c r="AL28" s="295" t="s">
        <v>274</v>
      </c>
      <c r="AM28" s="295" t="s">
        <v>274</v>
      </c>
      <c r="AN28" s="295" t="s">
        <v>274</v>
      </c>
      <c r="AO28" s="295" t="s">
        <v>274</v>
      </c>
      <c r="AP28" s="295" t="s">
        <v>274</v>
      </c>
      <c r="AQ28" s="295" t="s">
        <v>274</v>
      </c>
      <c r="AR28" s="572"/>
    </row>
    <row r="29" spans="1:45" s="113" customFormat="1" ht="21" thickBot="1" x14ac:dyDescent="0.35">
      <c r="A29" s="539" t="s">
        <v>270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539"/>
      <c r="AG29" s="539"/>
      <c r="AH29" s="539"/>
      <c r="AI29" s="539"/>
      <c r="AJ29" s="539"/>
      <c r="AK29" s="539"/>
      <c r="AL29" s="539"/>
      <c r="AM29" s="539"/>
      <c r="AN29" s="539"/>
      <c r="AO29" s="539"/>
      <c r="AP29" s="539"/>
      <c r="AQ29" s="539"/>
      <c r="AR29" s="539"/>
    </row>
    <row r="30" spans="1:45" ht="28.5" customHeight="1" thickBot="1" x14ac:dyDescent="0.35">
      <c r="A30" s="540" t="s">
        <v>1</v>
      </c>
      <c r="B30" s="520" t="s">
        <v>296</v>
      </c>
      <c r="C30" s="521"/>
      <c r="D30" s="181" t="s">
        <v>41</v>
      </c>
      <c r="E30" s="441">
        <f>E31+E32</f>
        <v>188697.60000000001</v>
      </c>
      <c r="F30" s="240">
        <f t="shared" ref="F30" si="44">F31+F32</f>
        <v>150957.90000000002</v>
      </c>
      <c r="G30" s="254">
        <f>F30/E30*100</f>
        <v>79.999904609279611</v>
      </c>
      <c r="H30" s="240">
        <f>H31+H32</f>
        <v>14573.800000000001</v>
      </c>
      <c r="I30" s="240">
        <f t="shared" ref="I30:AO30" si="45">I31+I32</f>
        <v>14573.800000000001</v>
      </c>
      <c r="J30" s="249">
        <f>I30/H30*100</f>
        <v>100</v>
      </c>
      <c r="K30" s="240">
        <f t="shared" si="45"/>
        <v>23165.8</v>
      </c>
      <c r="L30" s="240">
        <f t="shared" ref="L30" si="46">L31+L32</f>
        <v>23165.8</v>
      </c>
      <c r="M30" s="329">
        <f>L30/K30*100</f>
        <v>100</v>
      </c>
      <c r="N30" s="186">
        <f t="shared" si="45"/>
        <v>0</v>
      </c>
      <c r="O30" s="186">
        <f t="shared" ref="O30:O32" si="47">O31+O32</f>
        <v>0</v>
      </c>
      <c r="P30" s="186">
        <f t="shared" ref="P30:P32" si="48">P31+P32</f>
        <v>0</v>
      </c>
      <c r="Q30" s="186">
        <f t="shared" si="45"/>
        <v>18868.5</v>
      </c>
      <c r="R30" s="186">
        <f t="shared" ref="R30" si="49">R31+R32</f>
        <v>18868.5</v>
      </c>
      <c r="S30" s="254">
        <v>5.3</v>
      </c>
      <c r="T30" s="186">
        <f t="shared" si="45"/>
        <v>18870.899999999998</v>
      </c>
      <c r="U30" s="186">
        <f t="shared" ref="U30" si="50">U31+U32</f>
        <v>18870.899999999998</v>
      </c>
      <c r="V30" s="333">
        <f>U30/T30*100</f>
        <v>100</v>
      </c>
      <c r="W30" s="186">
        <f t="shared" si="45"/>
        <v>18869.8</v>
      </c>
      <c r="X30" s="186">
        <f t="shared" ref="X30" si="51">X31+X32</f>
        <v>18869.8</v>
      </c>
      <c r="Y30" s="426">
        <f>X30/W30*100</f>
        <v>100</v>
      </c>
      <c r="Z30" s="186">
        <f t="shared" si="45"/>
        <v>18869.7</v>
      </c>
      <c r="AA30" s="427">
        <f t="shared" si="45"/>
        <v>18869.699999999997</v>
      </c>
      <c r="AB30" s="429">
        <f>AA30/Z30*100</f>
        <v>99.999999999999972</v>
      </c>
      <c r="AC30" s="238">
        <f t="shared" si="45"/>
        <v>18869.699999999997</v>
      </c>
      <c r="AD30" s="186">
        <f t="shared" si="45"/>
        <v>18869.699999999997</v>
      </c>
      <c r="AE30" s="186">
        <f>AD30/AC30*100</f>
        <v>100</v>
      </c>
      <c r="AF30" s="186">
        <f t="shared" si="45"/>
        <v>18869.699999999997</v>
      </c>
      <c r="AG30" s="186">
        <f t="shared" si="45"/>
        <v>18869.699999999997</v>
      </c>
      <c r="AH30" s="186">
        <f>AG30/AF30*100</f>
        <v>100</v>
      </c>
      <c r="AI30" s="186">
        <f t="shared" si="45"/>
        <v>12579.900000000001</v>
      </c>
      <c r="AJ30" s="186">
        <f t="shared" si="45"/>
        <v>0</v>
      </c>
      <c r="AK30" s="186">
        <f t="shared" si="45"/>
        <v>0</v>
      </c>
      <c r="AL30" s="186">
        <f t="shared" si="45"/>
        <v>12579.900000000001</v>
      </c>
      <c r="AM30" s="186">
        <f t="shared" si="45"/>
        <v>0</v>
      </c>
      <c r="AN30" s="186">
        <f t="shared" si="45"/>
        <v>0</v>
      </c>
      <c r="AO30" s="186">
        <f t="shared" si="45"/>
        <v>12579.900000000001</v>
      </c>
      <c r="AP30" s="186">
        <f t="shared" ref="AP30:AP32" si="52">AP31+AP32</f>
        <v>0</v>
      </c>
      <c r="AQ30" s="187">
        <f t="shared" ref="AQ30:AQ32" si="53">AQ31+AQ32</f>
        <v>0</v>
      </c>
      <c r="AR30" s="567" t="s">
        <v>376</v>
      </c>
      <c r="AS30" s="146"/>
    </row>
    <row r="31" spans="1:45" ht="81" customHeight="1" thickBot="1" x14ac:dyDescent="0.35">
      <c r="A31" s="541"/>
      <c r="B31" s="523"/>
      <c r="C31" s="523"/>
      <c r="D31" s="182" t="s">
        <v>2</v>
      </c>
      <c r="E31" s="442">
        <f>H31+K31+N31+Q31+T31+W31+Z31+AC31+AF31+AI31+AL31+AO31</f>
        <v>187500.6</v>
      </c>
      <c r="F31" s="331">
        <f>I31+L31+O31+R31+U31+X31+AA31+AD31+AG31+AJ31+AM31+AP31</f>
        <v>150000.90000000002</v>
      </c>
      <c r="G31" s="425">
        <f>F31/E31*100</f>
        <v>80.000223999283222</v>
      </c>
      <c r="H31" s="241">
        <v>14499.1</v>
      </c>
      <c r="I31" s="241">
        <v>14499.1</v>
      </c>
      <c r="J31" s="250">
        <f>I31/H31*100</f>
        <v>100</v>
      </c>
      <c r="K31" s="241">
        <v>23001.200000000001</v>
      </c>
      <c r="L31" s="241">
        <v>23001.200000000001</v>
      </c>
      <c r="M31" s="319">
        <f>L31/K31*100</f>
        <v>100</v>
      </c>
      <c r="N31" s="188">
        <v>0</v>
      </c>
      <c r="O31" s="192">
        <f t="shared" si="47"/>
        <v>0</v>
      </c>
      <c r="P31" s="192">
        <f t="shared" si="48"/>
        <v>0</v>
      </c>
      <c r="Q31" s="188">
        <v>18750.099999999999</v>
      </c>
      <c r="R31" s="188">
        <v>18750.099999999999</v>
      </c>
      <c r="S31" s="332">
        <f>R31/Q31*100</f>
        <v>100</v>
      </c>
      <c r="T31" s="188">
        <v>18750.099999999999</v>
      </c>
      <c r="U31" s="188">
        <v>18750.099999999999</v>
      </c>
      <c r="V31" s="333">
        <f>U31/T31*100</f>
        <v>100</v>
      </c>
      <c r="W31" s="188">
        <v>18750.099999999999</v>
      </c>
      <c r="X31" s="188">
        <v>18750.099999999999</v>
      </c>
      <c r="Y31" s="332">
        <f>X31/W31*100</f>
        <v>100</v>
      </c>
      <c r="Z31" s="188">
        <f>16775.7+1975-0.6</f>
        <v>18750.100000000002</v>
      </c>
      <c r="AA31" s="188">
        <v>18750.099999999999</v>
      </c>
      <c r="AB31" s="192">
        <f>AA31/Z31*100</f>
        <v>99.999999999999972</v>
      </c>
      <c r="AC31" s="188">
        <f>11843.8+6906.3</f>
        <v>18750.099999999999</v>
      </c>
      <c r="AD31" s="192">
        <v>18750.099999999999</v>
      </c>
      <c r="AE31" s="192">
        <f>AC31/AD31*100</f>
        <v>100</v>
      </c>
      <c r="AF31" s="188">
        <f>11843.8+6906.3</f>
        <v>18750.099999999999</v>
      </c>
      <c r="AG31" s="192">
        <v>18750.099999999999</v>
      </c>
      <c r="AH31" s="186">
        <f t="shared" ref="AH31:AH32" si="54">AG31/AF31*100</f>
        <v>100</v>
      </c>
      <c r="AI31" s="188">
        <f>7895.9+4604.3-0.3</f>
        <v>12499.900000000001</v>
      </c>
      <c r="AJ31" s="192">
        <f t="shared" ref="AJ31:AJ32" si="55">AJ32+AJ33</f>
        <v>0</v>
      </c>
      <c r="AK31" s="192">
        <f t="shared" ref="AK31:AK32" si="56">AK32+AK33</f>
        <v>0</v>
      </c>
      <c r="AL31" s="188">
        <f>7895.9+4604.3-0.3</f>
        <v>12499.900000000001</v>
      </c>
      <c r="AM31" s="192">
        <f t="shared" ref="AM31:AM32" si="57">AM32+AM33</f>
        <v>0</v>
      </c>
      <c r="AN31" s="192">
        <f t="shared" ref="AN31:AN32" si="58">AN32+AN33</f>
        <v>0</v>
      </c>
      <c r="AO31" s="188">
        <f>7895.9+4604.3-0.3</f>
        <v>12499.900000000001</v>
      </c>
      <c r="AP31" s="192">
        <f t="shared" si="52"/>
        <v>0</v>
      </c>
      <c r="AQ31" s="192">
        <f t="shared" si="53"/>
        <v>0</v>
      </c>
      <c r="AR31" s="568"/>
      <c r="AS31" s="146"/>
    </row>
    <row r="32" spans="1:45" ht="89.25" customHeight="1" thickBot="1" x14ac:dyDescent="0.35">
      <c r="A32" s="542"/>
      <c r="B32" s="525"/>
      <c r="C32" s="525"/>
      <c r="D32" s="221" t="s">
        <v>43</v>
      </c>
      <c r="E32" s="443">
        <f>H32+K32+N32+Q32+T32+W32+Z32+AC32+AF32+AI32+AL32+AO32</f>
        <v>1197</v>
      </c>
      <c r="F32" s="331">
        <f>I32+L32+O32+R32+U32+X32+AA32+AD32+AG32+AJ32+AM32+AP32</f>
        <v>957.00000000000011</v>
      </c>
      <c r="G32" s="332">
        <f>F32/E32*100</f>
        <v>79.949874686716811</v>
      </c>
      <c r="H32" s="432">
        <v>74.7</v>
      </c>
      <c r="I32" s="432">
        <v>74.7</v>
      </c>
      <c r="J32" s="244">
        <f>I32/H32*100</f>
        <v>100</v>
      </c>
      <c r="K32" s="432">
        <v>164.6</v>
      </c>
      <c r="L32" s="432">
        <v>164.6</v>
      </c>
      <c r="M32" s="244">
        <f>L32/K32*100</f>
        <v>100</v>
      </c>
      <c r="N32" s="190">
        <v>0</v>
      </c>
      <c r="O32" s="194">
        <f t="shared" si="47"/>
        <v>0</v>
      </c>
      <c r="P32" s="194">
        <f t="shared" si="48"/>
        <v>0</v>
      </c>
      <c r="Q32" s="190">
        <v>118.4</v>
      </c>
      <c r="R32" s="190">
        <v>118.4</v>
      </c>
      <c r="S32" s="332">
        <f>R32/Q32*100</f>
        <v>100</v>
      </c>
      <c r="T32" s="190">
        <v>120.8</v>
      </c>
      <c r="U32" s="190">
        <v>120.8</v>
      </c>
      <c r="V32" s="333">
        <f>U32/T32*100</f>
        <v>100</v>
      </c>
      <c r="W32" s="190">
        <v>119.7</v>
      </c>
      <c r="X32" s="190">
        <v>119.7</v>
      </c>
      <c r="Y32" s="332">
        <f>X32/W32*100</f>
        <v>100</v>
      </c>
      <c r="Z32" s="190">
        <f>100.4+19.2</f>
        <v>119.60000000000001</v>
      </c>
      <c r="AA32" s="190">
        <v>119.6</v>
      </c>
      <c r="AB32" s="192">
        <f>AA32/Z32*100</f>
        <v>99.999999999999986</v>
      </c>
      <c r="AC32" s="190">
        <v>119.6</v>
      </c>
      <c r="AD32" s="194">
        <v>119.6</v>
      </c>
      <c r="AE32" s="194">
        <f>AC32/AD32*100</f>
        <v>100</v>
      </c>
      <c r="AF32" s="190">
        <v>119.6</v>
      </c>
      <c r="AG32" s="194">
        <v>119.6</v>
      </c>
      <c r="AH32" s="186">
        <f t="shared" si="54"/>
        <v>100</v>
      </c>
      <c r="AI32" s="190">
        <v>80</v>
      </c>
      <c r="AJ32" s="194">
        <f t="shared" si="55"/>
        <v>0</v>
      </c>
      <c r="AK32" s="194">
        <f t="shared" si="56"/>
        <v>0</v>
      </c>
      <c r="AL32" s="190">
        <v>80</v>
      </c>
      <c r="AM32" s="194">
        <f t="shared" si="57"/>
        <v>0</v>
      </c>
      <c r="AN32" s="194">
        <f t="shared" si="58"/>
        <v>0</v>
      </c>
      <c r="AO32" s="190">
        <v>80</v>
      </c>
      <c r="AP32" s="194">
        <f t="shared" si="52"/>
        <v>0</v>
      </c>
      <c r="AQ32" s="194">
        <f t="shared" si="53"/>
        <v>0</v>
      </c>
      <c r="AR32" s="569"/>
      <c r="AS32" s="146"/>
    </row>
    <row r="33" spans="1:45" ht="18.75" customHeight="1" thickBot="1" x14ac:dyDescent="0.4">
      <c r="A33" s="578" t="s">
        <v>264</v>
      </c>
      <c r="B33" s="577" t="s">
        <v>272</v>
      </c>
      <c r="C33" s="577"/>
      <c r="D33" s="226" t="s">
        <v>41</v>
      </c>
      <c r="E33" s="183"/>
      <c r="F33" s="331">
        <f t="shared" ref="F33" si="59">I33+L33+O33+R33+U33+X33+AA33+AD33+AG33+AJ33+AM33+AP33</f>
        <v>0</v>
      </c>
      <c r="G33" s="206"/>
      <c r="H33" s="183"/>
      <c r="I33" s="183"/>
      <c r="J33" s="245"/>
      <c r="K33" s="326"/>
      <c r="L33" s="326"/>
      <c r="M33" s="206"/>
      <c r="N33" s="183"/>
      <c r="O33" s="183"/>
      <c r="P33" s="206"/>
      <c r="Q33" s="183"/>
      <c r="R33" s="183"/>
      <c r="S33" s="206"/>
      <c r="T33" s="183"/>
      <c r="U33" s="183"/>
      <c r="V33" s="206"/>
      <c r="W33" s="183"/>
      <c r="X33" s="183"/>
      <c r="Y33" s="206"/>
      <c r="Z33" s="183"/>
      <c r="AA33" s="183"/>
      <c r="AB33" s="206"/>
      <c r="AC33" s="183"/>
      <c r="AD33" s="183"/>
      <c r="AE33" s="206"/>
      <c r="AF33" s="183"/>
      <c r="AG33" s="183"/>
      <c r="AH33" s="206"/>
      <c r="AI33" s="183"/>
      <c r="AJ33" s="183"/>
      <c r="AK33" s="206"/>
      <c r="AL33" s="183"/>
      <c r="AM33" s="183"/>
      <c r="AN33" s="206"/>
      <c r="AO33" s="183"/>
      <c r="AP33" s="183"/>
      <c r="AQ33" s="206"/>
      <c r="AR33" s="619"/>
    </row>
    <row r="34" spans="1:45" ht="31.95" customHeight="1" x14ac:dyDescent="0.4">
      <c r="A34" s="579"/>
      <c r="B34" s="523"/>
      <c r="C34" s="523"/>
      <c r="D34" s="444" t="s">
        <v>37</v>
      </c>
      <c r="E34" s="185"/>
      <c r="F34" s="327"/>
      <c r="G34" s="227"/>
      <c r="H34" s="185"/>
      <c r="I34" s="185"/>
      <c r="J34" s="246"/>
      <c r="K34" s="327"/>
      <c r="L34" s="327"/>
      <c r="M34" s="227"/>
      <c r="N34" s="185"/>
      <c r="O34" s="185"/>
      <c r="P34" s="227"/>
      <c r="Q34" s="185"/>
      <c r="R34" s="185"/>
      <c r="S34" s="227"/>
      <c r="T34" s="185"/>
      <c r="U34" s="185"/>
      <c r="V34" s="227"/>
      <c r="W34" s="185"/>
      <c r="X34" s="185"/>
      <c r="Y34" s="227"/>
      <c r="Z34" s="185"/>
      <c r="AA34" s="185"/>
      <c r="AB34" s="227"/>
      <c r="AC34" s="185"/>
      <c r="AD34" s="185"/>
      <c r="AE34" s="227"/>
      <c r="AF34" s="185"/>
      <c r="AG34" s="185"/>
      <c r="AH34" s="227"/>
      <c r="AI34" s="185"/>
      <c r="AJ34" s="185"/>
      <c r="AK34" s="227"/>
      <c r="AL34" s="185"/>
      <c r="AM34" s="185"/>
      <c r="AN34" s="227"/>
      <c r="AO34" s="185"/>
      <c r="AP34" s="185"/>
      <c r="AQ34" s="227"/>
      <c r="AR34" s="620"/>
    </row>
    <row r="35" spans="1:45" ht="34.950000000000003" customHeight="1" x14ac:dyDescent="0.4">
      <c r="A35" s="579"/>
      <c r="B35" s="523"/>
      <c r="C35" s="523"/>
      <c r="D35" s="444" t="s">
        <v>2</v>
      </c>
      <c r="E35" s="185"/>
      <c r="F35" s="327"/>
      <c r="G35" s="227"/>
      <c r="H35" s="185"/>
      <c r="I35" s="185"/>
      <c r="J35" s="246"/>
      <c r="K35" s="327"/>
      <c r="L35" s="327"/>
      <c r="M35" s="227"/>
      <c r="N35" s="185"/>
      <c r="O35" s="185"/>
      <c r="P35" s="227"/>
      <c r="Q35" s="185"/>
      <c r="R35" s="185"/>
      <c r="S35" s="227"/>
      <c r="T35" s="185"/>
      <c r="U35" s="185"/>
      <c r="V35" s="227"/>
      <c r="W35" s="185"/>
      <c r="X35" s="185"/>
      <c r="Y35" s="227"/>
      <c r="Z35" s="185"/>
      <c r="AA35" s="185"/>
      <c r="AB35" s="227"/>
      <c r="AC35" s="185"/>
      <c r="AD35" s="185"/>
      <c r="AE35" s="227"/>
      <c r="AF35" s="185"/>
      <c r="AG35" s="185"/>
      <c r="AH35" s="227"/>
      <c r="AI35" s="185"/>
      <c r="AJ35" s="185"/>
      <c r="AK35" s="227"/>
      <c r="AL35" s="185"/>
      <c r="AM35" s="185"/>
      <c r="AN35" s="227"/>
      <c r="AO35" s="185"/>
      <c r="AP35" s="185"/>
      <c r="AQ35" s="227"/>
      <c r="AR35" s="620"/>
    </row>
    <row r="36" spans="1:45" ht="21.75" customHeight="1" x14ac:dyDescent="0.4">
      <c r="A36" s="579"/>
      <c r="B36" s="523"/>
      <c r="C36" s="523"/>
      <c r="D36" s="444" t="s">
        <v>43</v>
      </c>
      <c r="E36" s="185"/>
      <c r="F36" s="327"/>
      <c r="G36" s="227"/>
      <c r="H36" s="185"/>
      <c r="I36" s="185"/>
      <c r="J36" s="246"/>
      <c r="K36" s="327"/>
      <c r="L36" s="327"/>
      <c r="M36" s="227"/>
      <c r="N36" s="185"/>
      <c r="O36" s="185"/>
      <c r="P36" s="227"/>
      <c r="Q36" s="185"/>
      <c r="R36" s="185"/>
      <c r="S36" s="227"/>
      <c r="T36" s="185"/>
      <c r="U36" s="185"/>
      <c r="V36" s="227"/>
      <c r="W36" s="185"/>
      <c r="X36" s="185"/>
      <c r="Y36" s="227"/>
      <c r="Z36" s="185"/>
      <c r="AA36" s="185"/>
      <c r="AB36" s="227"/>
      <c r="AC36" s="185"/>
      <c r="AD36" s="185"/>
      <c r="AE36" s="227"/>
      <c r="AF36" s="185"/>
      <c r="AG36" s="185"/>
      <c r="AH36" s="227"/>
      <c r="AI36" s="185"/>
      <c r="AJ36" s="185"/>
      <c r="AK36" s="227"/>
      <c r="AL36" s="185"/>
      <c r="AM36" s="185"/>
      <c r="AN36" s="227"/>
      <c r="AO36" s="185"/>
      <c r="AP36" s="185"/>
      <c r="AQ36" s="227"/>
      <c r="AR36" s="620"/>
    </row>
    <row r="37" spans="1:45" ht="34.950000000000003" customHeight="1" thickBot="1" x14ac:dyDescent="0.45">
      <c r="A37" s="580"/>
      <c r="B37" s="581"/>
      <c r="C37" s="581"/>
      <c r="D37" s="445" t="s">
        <v>267</v>
      </c>
      <c r="E37" s="196"/>
      <c r="F37" s="328"/>
      <c r="G37" s="228"/>
      <c r="H37" s="196"/>
      <c r="I37" s="196"/>
      <c r="J37" s="247"/>
      <c r="K37" s="328"/>
      <c r="L37" s="328"/>
      <c r="M37" s="228"/>
      <c r="N37" s="196"/>
      <c r="O37" s="196"/>
      <c r="P37" s="228"/>
      <c r="Q37" s="196"/>
      <c r="R37" s="196"/>
      <c r="S37" s="228"/>
      <c r="T37" s="196"/>
      <c r="U37" s="196"/>
      <c r="V37" s="228"/>
      <c r="W37" s="196"/>
      <c r="X37" s="196"/>
      <c r="Y37" s="228"/>
      <c r="Z37" s="196"/>
      <c r="AA37" s="196"/>
      <c r="AB37" s="228"/>
      <c r="AC37" s="196"/>
      <c r="AD37" s="196"/>
      <c r="AE37" s="228"/>
      <c r="AF37" s="196"/>
      <c r="AG37" s="196"/>
      <c r="AH37" s="228"/>
      <c r="AI37" s="196"/>
      <c r="AJ37" s="196"/>
      <c r="AK37" s="228"/>
      <c r="AL37" s="196"/>
      <c r="AM37" s="196"/>
      <c r="AN37" s="228"/>
      <c r="AO37" s="196"/>
      <c r="AP37" s="196"/>
      <c r="AQ37" s="228"/>
      <c r="AR37" s="621"/>
    </row>
    <row r="38" spans="1:45" s="121" customFormat="1" ht="29.25" customHeight="1" thickBot="1" x14ac:dyDescent="0.35">
      <c r="A38" s="540" t="s">
        <v>3</v>
      </c>
      <c r="B38" s="638" t="s">
        <v>363</v>
      </c>
      <c r="C38" s="607"/>
      <c r="D38" s="181" t="s">
        <v>41</v>
      </c>
      <c r="E38" s="240">
        <f>E39+E40+E41</f>
        <v>955252.39999999991</v>
      </c>
      <c r="F38" s="323">
        <f t="shared" ref="F38" si="60">F39+F40+F41</f>
        <v>391342.8</v>
      </c>
      <c r="G38" s="325">
        <f>F38/E38*100</f>
        <v>40.967476239787523</v>
      </c>
      <c r="H38" s="324">
        <f>H39+H40+H41</f>
        <v>25207.3</v>
      </c>
      <c r="I38" s="240">
        <v>25207.3</v>
      </c>
      <c r="J38" s="248">
        <f t="shared" ref="J38" si="61">J39+J40+J41</f>
        <v>100</v>
      </c>
      <c r="K38" s="240">
        <f t="shared" ref="K38:AO38" si="62">K39+K40+K41</f>
        <v>25726.399999999998</v>
      </c>
      <c r="L38" s="240">
        <f t="shared" si="62"/>
        <v>25726.399999999998</v>
      </c>
      <c r="M38" s="318">
        <f>L38/K38*100</f>
        <v>100</v>
      </c>
      <c r="N38" s="240">
        <f t="shared" si="62"/>
        <v>133252</v>
      </c>
      <c r="O38" s="186">
        <f t="shared" si="62"/>
        <v>133251.9</v>
      </c>
      <c r="P38" s="318">
        <f>O38/N38*100</f>
        <v>99.999924954222081</v>
      </c>
      <c r="Q38" s="186">
        <f t="shared" si="62"/>
        <v>32405.600000000002</v>
      </c>
      <c r="R38" s="186">
        <f>R39+R40+R41</f>
        <v>32405.600000000002</v>
      </c>
      <c r="S38" s="186">
        <f t="shared" si="62"/>
        <v>300</v>
      </c>
      <c r="T38" s="186">
        <f t="shared" si="62"/>
        <v>33034</v>
      </c>
      <c r="U38" s="186">
        <f t="shared" si="62"/>
        <v>31252.7</v>
      </c>
      <c r="V38" s="240">
        <f t="shared" si="62"/>
        <v>45.398187887458278</v>
      </c>
      <c r="W38" s="186">
        <f t="shared" si="62"/>
        <v>89060.5</v>
      </c>
      <c r="X38" s="186">
        <f t="shared" si="62"/>
        <v>89060.5</v>
      </c>
      <c r="Y38" s="325">
        <f>X38/W38*100</f>
        <v>100</v>
      </c>
      <c r="Z38" s="186">
        <f t="shared" si="62"/>
        <v>392745.39999999997</v>
      </c>
      <c r="AA38" s="427">
        <f t="shared" si="62"/>
        <v>25896.199999999997</v>
      </c>
      <c r="AB38" s="429">
        <f>AA38/Z38*100</f>
        <v>6.5936354696961432</v>
      </c>
      <c r="AC38" s="238">
        <f t="shared" si="62"/>
        <v>35313.5</v>
      </c>
      <c r="AD38" s="186">
        <f t="shared" si="62"/>
        <v>28175.9</v>
      </c>
      <c r="AE38" s="186">
        <f>AD38/AC38*100</f>
        <v>79.787899811686756</v>
      </c>
      <c r="AF38" s="186">
        <f t="shared" si="62"/>
        <v>35937.399999999994</v>
      </c>
      <c r="AG38" s="186">
        <f t="shared" si="62"/>
        <v>73304.300000000017</v>
      </c>
      <c r="AH38" s="186">
        <f>AG38/AF38*100</f>
        <v>203.97775019895715</v>
      </c>
      <c r="AI38" s="186">
        <f t="shared" si="62"/>
        <v>35835.1</v>
      </c>
      <c r="AJ38" s="186">
        <f t="shared" si="62"/>
        <v>0</v>
      </c>
      <c r="AK38" s="186">
        <f t="shared" si="62"/>
        <v>0</v>
      </c>
      <c r="AL38" s="186">
        <f t="shared" si="62"/>
        <v>35835.1</v>
      </c>
      <c r="AM38" s="186">
        <f t="shared" si="62"/>
        <v>0</v>
      </c>
      <c r="AN38" s="186">
        <f t="shared" si="62"/>
        <v>0</v>
      </c>
      <c r="AO38" s="186">
        <f t="shared" si="62"/>
        <v>80900</v>
      </c>
      <c r="AP38" s="186">
        <f t="shared" ref="AP38:AP41" si="63">AP39+AP40+AP41</f>
        <v>0</v>
      </c>
      <c r="AQ38" s="187">
        <f t="shared" ref="AQ38:AQ41" si="64">AQ39+AQ40+AQ41</f>
        <v>0</v>
      </c>
      <c r="AR38" s="659" t="s">
        <v>377</v>
      </c>
      <c r="AS38" s="146"/>
    </row>
    <row r="39" spans="1:45" ht="66.75" customHeight="1" thickBot="1" x14ac:dyDescent="0.35">
      <c r="A39" s="541"/>
      <c r="B39" s="608"/>
      <c r="C39" s="608"/>
      <c r="D39" s="182" t="s">
        <v>37</v>
      </c>
      <c r="E39" s="442">
        <f>H39+K39+N39+Q39+T39+W39+Z39+AC39+AF39+AI39+AL39+AO39</f>
        <v>3905.3</v>
      </c>
      <c r="F39" s="322">
        <f>L39+O39+R39+U39+X39+AA39+AD39+AG39</f>
        <v>2608.5</v>
      </c>
      <c r="G39" s="241">
        <f>F39/E39*100</f>
        <v>66.793844262924736</v>
      </c>
      <c r="H39" s="241">
        <v>0</v>
      </c>
      <c r="I39" s="252" t="s">
        <v>286</v>
      </c>
      <c r="J39" s="319">
        <v>0</v>
      </c>
      <c r="K39" s="320">
        <v>340.5</v>
      </c>
      <c r="L39" s="320">
        <v>340.5</v>
      </c>
      <c r="M39" s="318">
        <f>L39/K39*100</f>
        <v>100</v>
      </c>
      <c r="N39" s="320">
        <v>302.39999999999998</v>
      </c>
      <c r="O39" s="188">
        <v>302.39999999999998</v>
      </c>
      <c r="P39" s="318">
        <f>O39/N39*100</f>
        <v>100</v>
      </c>
      <c r="Q39" s="188">
        <v>293.5</v>
      </c>
      <c r="R39" s="188">
        <v>293.5</v>
      </c>
      <c r="S39" s="241">
        <f>R39/Q39*100</f>
        <v>100</v>
      </c>
      <c r="T39" s="188">
        <v>629.1</v>
      </c>
      <c r="U39" s="188">
        <v>285.60000000000002</v>
      </c>
      <c r="V39" s="241">
        <f>U39/T39*100</f>
        <v>45.398187887458278</v>
      </c>
      <c r="W39" s="188">
        <v>362.7</v>
      </c>
      <c r="X39" s="188">
        <v>362.7</v>
      </c>
      <c r="Y39" s="241">
        <f>X39/W39*100</f>
        <v>100</v>
      </c>
      <c r="Z39" s="188">
        <v>130.4</v>
      </c>
      <c r="AA39" s="192">
        <v>456.5</v>
      </c>
      <c r="AB39" s="192">
        <f>AA39/Z39*100</f>
        <v>350.07668711656441</v>
      </c>
      <c r="AC39" s="188">
        <f>60+18.9</f>
        <v>78.900000000000006</v>
      </c>
      <c r="AD39" s="192">
        <f>1057.1-704.5</f>
        <v>352.59999999999991</v>
      </c>
      <c r="AE39" s="186">
        <f>AD39/AC39*100</f>
        <v>446.89480354879578</v>
      </c>
      <c r="AF39" s="188">
        <f>60.1+18.9</f>
        <v>79</v>
      </c>
      <c r="AG39" s="192">
        <v>214.7</v>
      </c>
      <c r="AH39" s="192">
        <f>AG39/AF39*100</f>
        <v>271.77215189873414</v>
      </c>
      <c r="AI39" s="188">
        <f>467+22.4+110.4</f>
        <v>599.79999999999995</v>
      </c>
      <c r="AJ39" s="192">
        <f t="shared" ref="AJ39:AJ41" si="65">AJ40+AJ41+AJ42</f>
        <v>0</v>
      </c>
      <c r="AK39" s="192">
        <f t="shared" ref="AK39:AK41" si="66">AK40+AK41+AK42</f>
        <v>0</v>
      </c>
      <c r="AL39" s="188">
        <f>467+22.4+1103-288.1-704.5</f>
        <v>599.80000000000018</v>
      </c>
      <c r="AM39" s="192">
        <f t="shared" ref="AM39:AM41" si="67">AM40+AM41+AM42</f>
        <v>0</v>
      </c>
      <c r="AN39" s="192">
        <f t="shared" ref="AN39:AN41" si="68">AN40+AN41+AN42</f>
        <v>0</v>
      </c>
      <c r="AO39" s="188">
        <f>466.9+22.4-0.1</f>
        <v>489.19999999999993</v>
      </c>
      <c r="AP39" s="192">
        <f t="shared" si="63"/>
        <v>0</v>
      </c>
      <c r="AQ39" s="192">
        <f t="shared" si="64"/>
        <v>0</v>
      </c>
      <c r="AR39" s="660"/>
      <c r="AS39" s="146"/>
    </row>
    <row r="40" spans="1:45" ht="75" customHeight="1" thickBot="1" x14ac:dyDescent="0.35">
      <c r="A40" s="541"/>
      <c r="B40" s="608"/>
      <c r="C40" s="608"/>
      <c r="D40" s="184" t="s">
        <v>2</v>
      </c>
      <c r="E40" s="442">
        <f>H40+K40+N40+Q40+T40+W40+Z40+AC40+AF40+AI40+AL40+AO40</f>
        <v>6203</v>
      </c>
      <c r="F40" s="322">
        <f>L40+O40+R40+U40+X40+AA40+AD40+AG40</f>
        <v>1229.7</v>
      </c>
      <c r="G40" s="241">
        <f>F40/E40*100</f>
        <v>19.824278574883124</v>
      </c>
      <c r="H40" s="241">
        <v>0</v>
      </c>
      <c r="I40" s="253" t="s">
        <v>286</v>
      </c>
      <c r="J40" s="258">
        <v>0</v>
      </c>
      <c r="K40" s="321">
        <v>178.6</v>
      </c>
      <c r="L40" s="321">
        <v>178.6</v>
      </c>
      <c r="M40" s="318">
        <f>L40/K40*100</f>
        <v>100</v>
      </c>
      <c r="N40" s="321">
        <v>34.200000000000003</v>
      </c>
      <c r="O40" s="189">
        <v>34.200000000000003</v>
      </c>
      <c r="P40" s="318">
        <f>O40/N40*100</f>
        <v>100</v>
      </c>
      <c r="Q40" s="189">
        <v>1020.4</v>
      </c>
      <c r="R40" s="189">
        <v>1020.4</v>
      </c>
      <c r="S40" s="241">
        <f>R40/Q40*100</f>
        <v>100</v>
      </c>
      <c r="T40" s="189">
        <v>718.9</v>
      </c>
      <c r="U40" s="188">
        <v>-718.9</v>
      </c>
      <c r="V40" s="241">
        <f t="shared" ref="V40:V41" si="69">U40/T40*100</f>
        <v>-100</v>
      </c>
      <c r="W40" s="189">
        <v>156.9</v>
      </c>
      <c r="X40" s="189">
        <v>156.9</v>
      </c>
      <c r="Y40" s="241">
        <f t="shared" ref="Y40" si="70">X40/W40*100</f>
        <v>100</v>
      </c>
      <c r="Z40" s="189">
        <v>3047.7</v>
      </c>
      <c r="AA40" s="193">
        <v>183.6</v>
      </c>
      <c r="AB40" s="192">
        <f>AA40/Z40*100</f>
        <v>6.0242149817895463</v>
      </c>
      <c r="AC40" s="189">
        <f>227.1+4.9</f>
        <v>232</v>
      </c>
      <c r="AD40" s="193">
        <f>223.3</f>
        <v>223.3</v>
      </c>
      <c r="AE40" s="186">
        <f>AD40/AC40*100</f>
        <v>96.25</v>
      </c>
      <c r="AF40" s="189">
        <f>227.1+4.8-80.8</f>
        <v>151.10000000000002</v>
      </c>
      <c r="AG40" s="193">
        <v>151.6</v>
      </c>
      <c r="AH40" s="193">
        <f>AG40/AF40*100</f>
        <v>100.33090668431501</v>
      </c>
      <c r="AI40" s="189">
        <f>227.1+5.6</f>
        <v>232.7</v>
      </c>
      <c r="AJ40" s="193">
        <f t="shared" si="65"/>
        <v>0</v>
      </c>
      <c r="AK40" s="193">
        <f t="shared" si="66"/>
        <v>0</v>
      </c>
      <c r="AL40" s="189">
        <f>227.1+5.6</f>
        <v>232.7</v>
      </c>
      <c r="AM40" s="193">
        <f t="shared" si="67"/>
        <v>0</v>
      </c>
      <c r="AN40" s="193">
        <f t="shared" si="68"/>
        <v>0</v>
      </c>
      <c r="AO40" s="189">
        <f>227.1+5.6-35+0.1</f>
        <v>197.79999999999998</v>
      </c>
      <c r="AP40" s="193">
        <f t="shared" si="63"/>
        <v>0</v>
      </c>
      <c r="AQ40" s="193">
        <f t="shared" si="64"/>
        <v>0</v>
      </c>
      <c r="AR40" s="660"/>
      <c r="AS40" s="146"/>
    </row>
    <row r="41" spans="1:45" ht="363.75" customHeight="1" x14ac:dyDescent="0.25">
      <c r="A41" s="541"/>
      <c r="B41" s="608"/>
      <c r="C41" s="608"/>
      <c r="D41" s="639" t="s">
        <v>43</v>
      </c>
      <c r="E41" s="641">
        <f>H41+K41+N41+Q41+T41+W41+Z41+AC41+AF41+AI41+AL41+AO41+0.1</f>
        <v>945144.09999999986</v>
      </c>
      <c r="F41" s="643">
        <f>I41+L41+O41+R41+U41+X41+AA41+AD41</f>
        <v>387504.6</v>
      </c>
      <c r="G41" s="241">
        <f t="shared" ref="G41" si="71">F41/E41*100</f>
        <v>40.99952589240096</v>
      </c>
      <c r="H41" s="645">
        <v>25207.3</v>
      </c>
      <c r="I41" s="643">
        <v>25207.3</v>
      </c>
      <c r="J41" s="649">
        <f>I41/H41*100</f>
        <v>100</v>
      </c>
      <c r="K41" s="645">
        <v>25207.3</v>
      </c>
      <c r="L41" s="643">
        <v>25207.3</v>
      </c>
      <c r="M41" s="647">
        <v>100</v>
      </c>
      <c r="N41" s="645">
        <v>132915.4</v>
      </c>
      <c r="O41" s="643">
        <v>132915.29999999999</v>
      </c>
      <c r="P41" s="647">
        <v>100</v>
      </c>
      <c r="Q41" s="645">
        <v>31091.7</v>
      </c>
      <c r="R41" s="643">
        <v>31091.7</v>
      </c>
      <c r="S41" s="643">
        <v>100</v>
      </c>
      <c r="T41" s="645">
        <v>31686</v>
      </c>
      <c r="U41" s="643">
        <v>31686</v>
      </c>
      <c r="V41" s="241">
        <f t="shared" si="69"/>
        <v>100</v>
      </c>
      <c r="W41" s="645">
        <v>88540.9</v>
      </c>
      <c r="X41" s="643">
        <v>88540.9</v>
      </c>
      <c r="Y41" s="643">
        <v>100</v>
      </c>
      <c r="Z41" s="645">
        <v>389567.3</v>
      </c>
      <c r="AA41" s="651">
        <v>25256.1</v>
      </c>
      <c r="AB41" s="651">
        <v>6.0242149817895463</v>
      </c>
      <c r="AC41" s="645">
        <v>35002.6</v>
      </c>
      <c r="AD41" s="651">
        <f>26190.9+704.5+704.6</f>
        <v>27600</v>
      </c>
      <c r="AE41" s="651">
        <v>79.787899811686756</v>
      </c>
      <c r="AF41" s="645">
        <f>35002.6+704.6+0.1</f>
        <v>35707.299999999996</v>
      </c>
      <c r="AG41" s="651">
        <f>72233.3+704.6+0.1</f>
        <v>72938.000000000015</v>
      </c>
      <c r="AH41" s="651">
        <f>AG41/AF41*100</f>
        <v>204.26635449894005</v>
      </c>
      <c r="AI41" s="645">
        <v>35002.6</v>
      </c>
      <c r="AJ41" s="651">
        <f t="shared" si="65"/>
        <v>0</v>
      </c>
      <c r="AK41" s="651">
        <f t="shared" si="66"/>
        <v>0</v>
      </c>
      <c r="AL41" s="645">
        <v>35002.6</v>
      </c>
      <c r="AM41" s="651">
        <f t="shared" si="67"/>
        <v>0</v>
      </c>
      <c r="AN41" s="651">
        <f t="shared" si="68"/>
        <v>0</v>
      </c>
      <c r="AO41" s="645">
        <f>35002.5+26363.5-992.7+4344.1+704.5+704.5+0.1+14086.5</f>
        <v>80213</v>
      </c>
      <c r="AP41" s="651">
        <f t="shared" si="63"/>
        <v>0</v>
      </c>
      <c r="AQ41" s="651">
        <f t="shared" si="64"/>
        <v>0</v>
      </c>
      <c r="AR41" s="660"/>
      <c r="AS41" s="147"/>
    </row>
    <row r="42" spans="1:45" ht="244.5" customHeight="1" thickBot="1" x14ac:dyDescent="0.3">
      <c r="A42" s="542"/>
      <c r="B42" s="609"/>
      <c r="C42" s="609"/>
      <c r="D42" s="640"/>
      <c r="E42" s="642"/>
      <c r="F42" s="644"/>
      <c r="G42" s="318"/>
      <c r="H42" s="646"/>
      <c r="I42" s="644"/>
      <c r="J42" s="650"/>
      <c r="K42" s="646"/>
      <c r="L42" s="644"/>
      <c r="M42" s="648"/>
      <c r="N42" s="646"/>
      <c r="O42" s="644"/>
      <c r="P42" s="648"/>
      <c r="Q42" s="646"/>
      <c r="R42" s="644"/>
      <c r="S42" s="644"/>
      <c r="T42" s="646"/>
      <c r="U42" s="644"/>
      <c r="V42" s="241"/>
      <c r="W42" s="646"/>
      <c r="X42" s="644"/>
      <c r="Y42" s="644"/>
      <c r="Z42" s="646"/>
      <c r="AA42" s="652"/>
      <c r="AB42" s="652"/>
      <c r="AC42" s="646"/>
      <c r="AD42" s="652"/>
      <c r="AE42" s="652"/>
      <c r="AF42" s="646"/>
      <c r="AG42" s="652"/>
      <c r="AH42" s="652"/>
      <c r="AI42" s="646"/>
      <c r="AJ42" s="652"/>
      <c r="AK42" s="652"/>
      <c r="AL42" s="646"/>
      <c r="AM42" s="652"/>
      <c r="AN42" s="652"/>
      <c r="AO42" s="646"/>
      <c r="AP42" s="652"/>
      <c r="AQ42" s="652"/>
      <c r="AR42" s="661"/>
      <c r="AS42" s="147"/>
    </row>
    <row r="43" spans="1:45" ht="22.2" customHeight="1" thickBot="1" x14ac:dyDescent="0.35">
      <c r="A43" s="578" t="s">
        <v>4</v>
      </c>
      <c r="B43" s="577" t="s">
        <v>300</v>
      </c>
      <c r="C43" s="631"/>
      <c r="D43" s="223" t="s">
        <v>41</v>
      </c>
      <c r="E43" s="446">
        <v>0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/>
      <c r="R43" s="198">
        <v>0</v>
      </c>
      <c r="S43" s="198">
        <v>0</v>
      </c>
      <c r="T43" s="198">
        <v>0</v>
      </c>
      <c r="U43" s="198">
        <v>0</v>
      </c>
      <c r="V43" s="198">
        <v>0</v>
      </c>
      <c r="W43" s="198">
        <v>0</v>
      </c>
      <c r="X43" s="198">
        <v>0</v>
      </c>
      <c r="Y43" s="198">
        <v>0</v>
      </c>
      <c r="Z43" s="198">
        <f>Z44</f>
        <v>0</v>
      </c>
      <c r="AA43" s="198">
        <v>0</v>
      </c>
      <c r="AB43" s="198">
        <v>0</v>
      </c>
      <c r="AC43" s="198">
        <v>0</v>
      </c>
      <c r="AD43" s="198">
        <v>0</v>
      </c>
      <c r="AE43" s="198">
        <v>0</v>
      </c>
      <c r="AF43" s="198">
        <v>0</v>
      </c>
      <c r="AG43" s="198">
        <v>0</v>
      </c>
      <c r="AH43" s="198">
        <v>0</v>
      </c>
      <c r="AI43" s="198"/>
      <c r="AJ43" s="198"/>
      <c r="AK43" s="197"/>
      <c r="AL43" s="198"/>
      <c r="AM43" s="198"/>
      <c r="AN43" s="197"/>
      <c r="AO43" s="198"/>
      <c r="AP43" s="198"/>
      <c r="AQ43" s="199"/>
      <c r="AR43" s="632" t="s">
        <v>364</v>
      </c>
    </row>
    <row r="44" spans="1:45" ht="118.5" customHeight="1" thickBot="1" x14ac:dyDescent="0.35">
      <c r="A44" s="580"/>
      <c r="B44" s="581"/>
      <c r="C44" s="581"/>
      <c r="D44" s="447" t="s">
        <v>43</v>
      </c>
      <c r="E44" s="448"/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</v>
      </c>
      <c r="Y44" s="224">
        <v>0</v>
      </c>
      <c r="Z44" s="224"/>
      <c r="AA44" s="224">
        <v>0</v>
      </c>
      <c r="AB44" s="224">
        <v>0</v>
      </c>
      <c r="AC44" s="224">
        <v>0</v>
      </c>
      <c r="AD44" s="224">
        <v>0</v>
      </c>
      <c r="AE44" s="224">
        <v>0</v>
      </c>
      <c r="AF44" s="224">
        <v>0</v>
      </c>
      <c r="AG44" s="224">
        <v>0</v>
      </c>
      <c r="AH44" s="224">
        <v>0</v>
      </c>
      <c r="AI44" s="224">
        <v>0</v>
      </c>
      <c r="AJ44" s="200"/>
      <c r="AK44" s="201"/>
      <c r="AL44" s="224">
        <v>0</v>
      </c>
      <c r="AM44" s="200"/>
      <c r="AN44" s="201"/>
      <c r="AO44" s="224">
        <v>0</v>
      </c>
      <c r="AP44" s="224">
        <v>0</v>
      </c>
      <c r="AQ44" s="224">
        <v>0</v>
      </c>
      <c r="AR44" s="633"/>
    </row>
    <row r="45" spans="1:45" ht="30" customHeight="1" thickBot="1" x14ac:dyDescent="0.3">
      <c r="A45" s="540" t="s">
        <v>5</v>
      </c>
      <c r="B45" s="638" t="s">
        <v>299</v>
      </c>
      <c r="C45" s="607"/>
      <c r="D45" s="181" t="s">
        <v>41</v>
      </c>
      <c r="E45" s="186">
        <f>E46+E47</f>
        <v>1700</v>
      </c>
      <c r="F45" s="427">
        <f>F46</f>
        <v>298.5</v>
      </c>
      <c r="G45" s="331">
        <f t="shared" ref="G45:G46" si="72">F45/E45*100</f>
        <v>17.558823529411764</v>
      </c>
      <c r="H45" s="436">
        <v>0</v>
      </c>
      <c r="I45" s="202">
        <v>0</v>
      </c>
      <c r="J45" s="202">
        <v>0</v>
      </c>
      <c r="K45" s="202">
        <f>K46+K47</f>
        <v>0</v>
      </c>
      <c r="L45" s="202">
        <f t="shared" ref="L45:AQ45" si="73">L46+L47</f>
        <v>0</v>
      </c>
      <c r="M45" s="202">
        <f t="shared" si="73"/>
        <v>0</v>
      </c>
      <c r="N45" s="202">
        <f t="shared" si="73"/>
        <v>0</v>
      </c>
      <c r="O45" s="202">
        <f t="shared" si="73"/>
        <v>0</v>
      </c>
      <c r="P45" s="202">
        <f t="shared" si="73"/>
        <v>0</v>
      </c>
      <c r="Q45" s="202"/>
      <c r="R45" s="202">
        <f t="shared" si="73"/>
        <v>0</v>
      </c>
      <c r="S45" s="202">
        <f t="shared" si="73"/>
        <v>0</v>
      </c>
      <c r="T45" s="202">
        <f t="shared" si="73"/>
        <v>90.6</v>
      </c>
      <c r="U45" s="202">
        <f t="shared" si="73"/>
        <v>90.6</v>
      </c>
      <c r="V45" s="202">
        <f t="shared" si="73"/>
        <v>0</v>
      </c>
      <c r="W45" s="202">
        <f t="shared" si="73"/>
        <v>0</v>
      </c>
      <c r="X45" s="202">
        <f>X46</f>
        <v>0</v>
      </c>
      <c r="Y45" s="202">
        <f t="shared" si="73"/>
        <v>0</v>
      </c>
      <c r="Z45" s="202">
        <f t="shared" si="73"/>
        <v>909.4</v>
      </c>
      <c r="AA45" s="202">
        <f t="shared" si="73"/>
        <v>207.9</v>
      </c>
      <c r="AB45" s="202">
        <f>AA45/Z45*100</f>
        <v>22.861227182757862</v>
      </c>
      <c r="AC45" s="202">
        <f t="shared" si="73"/>
        <v>0</v>
      </c>
      <c r="AD45" s="202">
        <f t="shared" si="73"/>
        <v>0</v>
      </c>
      <c r="AE45" s="202">
        <f t="shared" si="73"/>
        <v>0</v>
      </c>
      <c r="AF45" s="202">
        <f t="shared" si="73"/>
        <v>700</v>
      </c>
      <c r="AG45" s="202">
        <f t="shared" si="73"/>
        <v>0</v>
      </c>
      <c r="AH45" s="202">
        <f t="shared" si="73"/>
        <v>0</v>
      </c>
      <c r="AI45" s="202">
        <f t="shared" si="73"/>
        <v>0</v>
      </c>
      <c r="AJ45" s="202">
        <f t="shared" si="73"/>
        <v>0</v>
      </c>
      <c r="AK45" s="202">
        <f t="shared" si="73"/>
        <v>0</v>
      </c>
      <c r="AL45" s="202">
        <f t="shared" si="73"/>
        <v>0</v>
      </c>
      <c r="AM45" s="202">
        <f t="shared" si="73"/>
        <v>0</v>
      </c>
      <c r="AN45" s="202">
        <f t="shared" si="73"/>
        <v>0</v>
      </c>
      <c r="AO45" s="202">
        <f t="shared" si="73"/>
        <v>0</v>
      </c>
      <c r="AP45" s="202">
        <f t="shared" si="73"/>
        <v>0</v>
      </c>
      <c r="AQ45" s="202">
        <f t="shared" si="73"/>
        <v>0</v>
      </c>
      <c r="AR45" s="567" t="s">
        <v>368</v>
      </c>
      <c r="AS45" s="147"/>
    </row>
    <row r="46" spans="1:45" ht="77.25" customHeight="1" thickBot="1" x14ac:dyDescent="0.3">
      <c r="A46" s="541"/>
      <c r="B46" s="608"/>
      <c r="C46" s="608"/>
      <c r="D46" s="182" t="s">
        <v>2</v>
      </c>
      <c r="E46" s="188">
        <v>1700</v>
      </c>
      <c r="F46" s="188">
        <f>U46+AA46+X46</f>
        <v>298.5</v>
      </c>
      <c r="G46" s="241">
        <f t="shared" si="72"/>
        <v>17.558823529411764</v>
      </c>
      <c r="H46" s="188"/>
      <c r="I46" s="188">
        <v>0</v>
      </c>
      <c r="J46" s="188">
        <v>0</v>
      </c>
      <c r="K46" s="188"/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/>
      <c r="R46" s="188">
        <v>0</v>
      </c>
      <c r="S46" s="188">
        <v>0</v>
      </c>
      <c r="T46" s="188">
        <v>90.6</v>
      </c>
      <c r="U46" s="188">
        <v>90.6</v>
      </c>
      <c r="V46" s="188">
        <v>0</v>
      </c>
      <c r="W46" s="188">
        <v>0</v>
      </c>
      <c r="X46" s="202"/>
      <c r="Y46" s="188">
        <v>0</v>
      </c>
      <c r="Z46" s="188">
        <v>909.4</v>
      </c>
      <c r="AA46" s="188">
        <f>298.5-90.6</f>
        <v>207.9</v>
      </c>
      <c r="AB46" s="202">
        <f>AA46/Z46*100</f>
        <v>22.861227182757862</v>
      </c>
      <c r="AC46" s="192">
        <v>0</v>
      </c>
      <c r="AD46" s="192">
        <v>0</v>
      </c>
      <c r="AE46" s="192">
        <v>0</v>
      </c>
      <c r="AF46" s="188">
        <v>700</v>
      </c>
      <c r="AG46" s="188"/>
      <c r="AH46" s="203"/>
      <c r="AI46" s="192">
        <v>0</v>
      </c>
      <c r="AJ46" s="188"/>
      <c r="AK46" s="203"/>
      <c r="AL46" s="192">
        <v>0</v>
      </c>
      <c r="AM46" s="188"/>
      <c r="AN46" s="203"/>
      <c r="AO46" s="192">
        <v>0</v>
      </c>
      <c r="AP46" s="192">
        <v>0</v>
      </c>
      <c r="AQ46" s="192">
        <v>0</v>
      </c>
      <c r="AR46" s="568"/>
      <c r="AS46" s="147"/>
    </row>
    <row r="47" spans="1:45" ht="156" customHeight="1" thickBot="1" x14ac:dyDescent="0.3">
      <c r="A47" s="542"/>
      <c r="B47" s="609"/>
      <c r="C47" s="609"/>
      <c r="D47" s="221" t="s">
        <v>43</v>
      </c>
      <c r="E47" s="190">
        <f>N47+T47+W47+Z47+AF47</f>
        <v>0</v>
      </c>
      <c r="F47" s="190">
        <v>0</v>
      </c>
      <c r="G47" s="190">
        <v>0</v>
      </c>
      <c r="H47" s="190"/>
      <c r="I47" s="190">
        <v>0</v>
      </c>
      <c r="J47" s="190">
        <v>0</v>
      </c>
      <c r="K47" s="190"/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 t="s">
        <v>286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/>
      <c r="X47" s="190">
        <v>0</v>
      </c>
      <c r="Y47" s="190">
        <v>0</v>
      </c>
      <c r="Z47" s="190"/>
      <c r="AA47" s="190"/>
      <c r="AB47" s="191"/>
      <c r="AC47" s="194">
        <v>0</v>
      </c>
      <c r="AD47" s="194">
        <v>0</v>
      </c>
      <c r="AE47" s="194">
        <v>0</v>
      </c>
      <c r="AF47" s="190"/>
      <c r="AG47" s="190"/>
      <c r="AH47" s="191"/>
      <c r="AI47" s="194">
        <v>0</v>
      </c>
      <c r="AJ47" s="204"/>
      <c r="AK47" s="205"/>
      <c r="AL47" s="194">
        <v>0</v>
      </c>
      <c r="AM47" s="204"/>
      <c r="AN47" s="205"/>
      <c r="AO47" s="194">
        <v>0</v>
      </c>
      <c r="AP47" s="194">
        <v>0</v>
      </c>
      <c r="AQ47" s="194">
        <v>0</v>
      </c>
      <c r="AR47" s="569"/>
      <c r="AS47" s="147"/>
    </row>
    <row r="48" spans="1:45" ht="27" customHeight="1" x14ac:dyDescent="0.3">
      <c r="A48" s="573"/>
      <c r="B48" s="575" t="s">
        <v>268</v>
      </c>
      <c r="C48" s="577"/>
      <c r="D48" s="222" t="s">
        <v>41</v>
      </c>
      <c r="E48" s="192">
        <f>E49+E50+E51</f>
        <v>1145649.8999999999</v>
      </c>
      <c r="F48" s="192">
        <f>F49+F50+F51</f>
        <v>615537.19999999995</v>
      </c>
      <c r="G48" s="189">
        <f t="shared" ref="G48:AQ51" si="74">G38</f>
        <v>40.967476239787523</v>
      </c>
      <c r="H48" s="192">
        <f>H49+H50+H51</f>
        <v>39781.1</v>
      </c>
      <c r="I48" s="192">
        <v>39781.1</v>
      </c>
      <c r="J48" s="243">
        <f t="shared" ref="J48:AQ50" si="75">J29+J38+J44</f>
        <v>100</v>
      </c>
      <c r="K48" s="192">
        <f>K49+K50+K51</f>
        <v>48892.2</v>
      </c>
      <c r="L48" s="192">
        <f>L49+L50+L51</f>
        <v>48892.2</v>
      </c>
      <c r="M48" s="243">
        <f t="shared" si="75"/>
        <v>100</v>
      </c>
      <c r="N48" s="192">
        <f>N49+N50+N51</f>
        <v>133252</v>
      </c>
      <c r="O48" s="192">
        <f>O49+O50+O51</f>
        <v>133251.9</v>
      </c>
      <c r="P48" s="243">
        <f t="shared" ref="P48" si="76">P29+P38+P44</f>
        <v>99.999924954222081</v>
      </c>
      <c r="Q48" s="192">
        <f>Q49+Q50+Q51</f>
        <v>51274.100000000006</v>
      </c>
      <c r="R48" s="192">
        <f>R49+R50+R51</f>
        <v>51274.100000000006</v>
      </c>
      <c r="S48" s="251">
        <f>R48/Q48*100</f>
        <v>100</v>
      </c>
      <c r="T48" s="192">
        <f>T49+T50+T51</f>
        <v>51995.5</v>
      </c>
      <c r="U48" s="192">
        <f>U49+U50+U51</f>
        <v>50214.2</v>
      </c>
      <c r="V48" s="189">
        <f t="shared" si="74"/>
        <v>45.398187887458278</v>
      </c>
      <c r="W48" s="192">
        <f>W49+W50+W51</f>
        <v>107930.29999999999</v>
      </c>
      <c r="X48" s="192">
        <f>X49+X50+X51</f>
        <v>107930.29999999999</v>
      </c>
      <c r="Y48" s="189">
        <f t="shared" si="74"/>
        <v>100</v>
      </c>
      <c r="Z48" s="192">
        <f>Z49+Z50+Z51</f>
        <v>412524.5</v>
      </c>
      <c r="AA48" s="192">
        <f>AA49+AA50+AA51</f>
        <v>44973.799999999996</v>
      </c>
      <c r="AB48" s="195"/>
      <c r="AC48" s="192">
        <f>AC49+AC50+AC51</f>
        <v>54183.199999999997</v>
      </c>
      <c r="AD48" s="192">
        <f>AD49+AD50+AD51</f>
        <v>47045.599999999991</v>
      </c>
      <c r="AE48" s="195"/>
      <c r="AF48" s="192">
        <f>AF49+AF50+AF51</f>
        <v>55507.099999999991</v>
      </c>
      <c r="AG48" s="192">
        <f>AG49+AG50+AG51</f>
        <v>92174.000000000015</v>
      </c>
      <c r="AH48" s="195"/>
      <c r="AI48" s="192">
        <f>AI49+AI50+AI51</f>
        <v>48415</v>
      </c>
      <c r="AJ48" s="192">
        <f>AJ49+AJ50+AJ51</f>
        <v>0</v>
      </c>
      <c r="AK48" s="203"/>
      <c r="AL48" s="192">
        <f>AL49+AL50+AL51</f>
        <v>48415</v>
      </c>
      <c r="AM48" s="192">
        <f>AM49+AM50+AM51</f>
        <v>0</v>
      </c>
      <c r="AN48" s="203"/>
      <c r="AO48" s="192">
        <f>AO49+AO50+AO51</f>
        <v>93479.9</v>
      </c>
      <c r="AP48" s="192">
        <f>AP49+AP50+AP51</f>
        <v>0</v>
      </c>
      <c r="AQ48" s="192">
        <v>0</v>
      </c>
      <c r="AR48" s="634"/>
      <c r="AS48" s="146"/>
    </row>
    <row r="49" spans="1:45" ht="70.5" customHeight="1" x14ac:dyDescent="0.25">
      <c r="A49" s="574"/>
      <c r="B49" s="576"/>
      <c r="C49" s="523"/>
      <c r="D49" s="184" t="s">
        <v>37</v>
      </c>
      <c r="E49" s="189">
        <f>H49+K49+N49+Q49+T49+W49+Z49+AC49+AF49+AI49+AL49+AO49</f>
        <v>3905.3</v>
      </c>
      <c r="F49" s="437">
        <f>L49+O49+U49+X49+R49+AA49+AD49+AG49</f>
        <v>2608.5</v>
      </c>
      <c r="G49" s="189">
        <f t="shared" si="74"/>
        <v>66.793844262924736</v>
      </c>
      <c r="H49" s="189">
        <f>H39</f>
        <v>0</v>
      </c>
      <c r="I49" s="189" t="str">
        <f t="shared" si="74"/>
        <v>-</v>
      </c>
      <c r="J49" s="243">
        <f t="shared" si="74"/>
        <v>0</v>
      </c>
      <c r="K49" s="189">
        <f t="shared" si="74"/>
        <v>340.5</v>
      </c>
      <c r="L49" s="189">
        <f t="shared" si="74"/>
        <v>340.5</v>
      </c>
      <c r="M49" s="330">
        <f t="shared" si="74"/>
        <v>100</v>
      </c>
      <c r="N49" s="189">
        <f t="shared" si="74"/>
        <v>302.39999999999998</v>
      </c>
      <c r="O49" s="189">
        <f t="shared" si="74"/>
        <v>302.39999999999998</v>
      </c>
      <c r="P49" s="330">
        <f t="shared" ref="P49" si="77">P39</f>
        <v>100</v>
      </c>
      <c r="Q49" s="189">
        <f t="shared" si="74"/>
        <v>293.5</v>
      </c>
      <c r="R49" s="189">
        <f t="shared" si="74"/>
        <v>293.5</v>
      </c>
      <c r="S49" s="251">
        <f t="shared" ref="S49:S51" si="78">R49/Q49*100</f>
        <v>100</v>
      </c>
      <c r="T49" s="189">
        <f t="shared" si="74"/>
        <v>629.1</v>
      </c>
      <c r="U49" s="189">
        <f t="shared" ref="U49" si="79">U39</f>
        <v>285.60000000000002</v>
      </c>
      <c r="V49" s="189">
        <f t="shared" si="74"/>
        <v>45.398187887458278</v>
      </c>
      <c r="W49" s="189">
        <f t="shared" si="74"/>
        <v>362.7</v>
      </c>
      <c r="X49" s="189">
        <f t="shared" si="74"/>
        <v>362.7</v>
      </c>
      <c r="Y49" s="189">
        <f t="shared" si="74"/>
        <v>100</v>
      </c>
      <c r="Z49" s="189">
        <f t="shared" si="74"/>
        <v>130.4</v>
      </c>
      <c r="AA49" s="189">
        <f t="shared" si="74"/>
        <v>456.5</v>
      </c>
      <c r="AB49" s="189">
        <f t="shared" si="74"/>
        <v>350.07668711656441</v>
      </c>
      <c r="AC49" s="189">
        <f t="shared" si="74"/>
        <v>78.900000000000006</v>
      </c>
      <c r="AD49" s="189">
        <f t="shared" si="74"/>
        <v>352.59999999999991</v>
      </c>
      <c r="AE49" s="189"/>
      <c r="AF49" s="189">
        <f t="shared" si="74"/>
        <v>79</v>
      </c>
      <c r="AG49" s="189">
        <f>AG39</f>
        <v>214.7</v>
      </c>
      <c r="AH49" s="189">
        <f t="shared" si="74"/>
        <v>271.77215189873414</v>
      </c>
      <c r="AI49" s="189">
        <f t="shared" si="74"/>
        <v>599.79999999999995</v>
      </c>
      <c r="AJ49" s="189">
        <f t="shared" si="74"/>
        <v>0</v>
      </c>
      <c r="AK49" s="189">
        <f t="shared" si="74"/>
        <v>0</v>
      </c>
      <c r="AL49" s="189">
        <f t="shared" si="74"/>
        <v>599.80000000000018</v>
      </c>
      <c r="AM49" s="189">
        <f t="shared" si="74"/>
        <v>0</v>
      </c>
      <c r="AN49" s="189">
        <f t="shared" si="74"/>
        <v>0</v>
      </c>
      <c r="AO49" s="189">
        <f t="shared" si="74"/>
        <v>489.19999999999993</v>
      </c>
      <c r="AP49" s="189">
        <f t="shared" si="74"/>
        <v>0</v>
      </c>
      <c r="AQ49" s="189">
        <f t="shared" si="74"/>
        <v>0</v>
      </c>
      <c r="AR49" s="635"/>
      <c r="AS49" s="147"/>
    </row>
    <row r="50" spans="1:45" ht="75" customHeight="1" x14ac:dyDescent="0.25">
      <c r="A50" s="574"/>
      <c r="B50" s="576"/>
      <c r="C50" s="523"/>
      <c r="D50" s="184" t="s">
        <v>2</v>
      </c>
      <c r="E50" s="225">
        <f>H50+K50+N50+Q50+T50+W50+Z50+AC50+AF50+AI50+AL50+AO50</f>
        <v>195403.60000000003</v>
      </c>
      <c r="F50" s="437">
        <f>I50+L50+O50+R50+U50+X50+AA50+AD50+AG50</f>
        <v>151529.09999999998</v>
      </c>
      <c r="G50" s="189">
        <f t="shared" ref="G50" si="80">G40</f>
        <v>19.824278574883124</v>
      </c>
      <c r="H50" s="189">
        <f>H31</f>
        <v>14499.1</v>
      </c>
      <c r="I50" s="189">
        <v>14499.1</v>
      </c>
      <c r="J50" s="243">
        <f t="shared" si="75"/>
        <v>100</v>
      </c>
      <c r="K50" s="189">
        <f t="shared" si="75"/>
        <v>23179.8</v>
      </c>
      <c r="L50" s="189">
        <f t="shared" si="75"/>
        <v>23179.8</v>
      </c>
      <c r="M50" s="243">
        <v>100</v>
      </c>
      <c r="N50" s="189">
        <f>N31+N40</f>
        <v>34.200000000000003</v>
      </c>
      <c r="O50" s="189">
        <f>O31+O40</f>
        <v>34.200000000000003</v>
      </c>
      <c r="P50" s="431">
        <v>100</v>
      </c>
      <c r="Q50" s="189">
        <f t="shared" si="75"/>
        <v>19770.5</v>
      </c>
      <c r="R50" s="189">
        <f t="shared" si="75"/>
        <v>19770.5</v>
      </c>
      <c r="S50" s="251">
        <f t="shared" si="78"/>
        <v>100</v>
      </c>
      <c r="T50" s="189">
        <f t="shared" si="75"/>
        <v>19559.599999999999</v>
      </c>
      <c r="U50" s="189">
        <f t="shared" ref="U50" si="81">U31+U40+U46</f>
        <v>18121.799999999996</v>
      </c>
      <c r="V50" s="189">
        <f t="shared" si="74"/>
        <v>-100</v>
      </c>
      <c r="W50" s="189">
        <f t="shared" si="75"/>
        <v>18907</v>
      </c>
      <c r="X50" s="189">
        <f t="shared" si="75"/>
        <v>18907</v>
      </c>
      <c r="Y50" s="189">
        <f t="shared" si="74"/>
        <v>100</v>
      </c>
      <c r="Z50" s="189">
        <f t="shared" si="75"/>
        <v>22707.200000000004</v>
      </c>
      <c r="AA50" s="189">
        <f>AA31+AA40+AA46</f>
        <v>19141.599999999999</v>
      </c>
      <c r="AB50" s="189">
        <f t="shared" si="75"/>
        <v>128.88544216454738</v>
      </c>
      <c r="AC50" s="189">
        <f t="shared" si="75"/>
        <v>18982.099999999999</v>
      </c>
      <c r="AD50" s="189">
        <f t="shared" si="75"/>
        <v>18973.399999999998</v>
      </c>
      <c r="AE50" s="189">
        <f t="shared" si="75"/>
        <v>196.25</v>
      </c>
      <c r="AF50" s="189">
        <f t="shared" si="75"/>
        <v>19601.199999999997</v>
      </c>
      <c r="AG50" s="189">
        <f t="shared" si="75"/>
        <v>18901.699999999997</v>
      </c>
      <c r="AH50" s="189">
        <f t="shared" si="75"/>
        <v>200.33090668431501</v>
      </c>
      <c r="AI50" s="189">
        <f t="shared" si="75"/>
        <v>12732.600000000002</v>
      </c>
      <c r="AJ50" s="189">
        <f t="shared" si="75"/>
        <v>0</v>
      </c>
      <c r="AK50" s="189">
        <f t="shared" si="75"/>
        <v>0</v>
      </c>
      <c r="AL50" s="189">
        <f t="shared" si="75"/>
        <v>12732.600000000002</v>
      </c>
      <c r="AM50" s="189">
        <f t="shared" si="75"/>
        <v>0</v>
      </c>
      <c r="AN50" s="189">
        <f t="shared" si="75"/>
        <v>0</v>
      </c>
      <c r="AO50" s="189">
        <f t="shared" si="75"/>
        <v>12697.7</v>
      </c>
      <c r="AP50" s="189">
        <f t="shared" si="75"/>
        <v>0</v>
      </c>
      <c r="AQ50" s="189">
        <f t="shared" si="75"/>
        <v>0</v>
      </c>
      <c r="AR50" s="635"/>
      <c r="AS50" s="147"/>
    </row>
    <row r="51" spans="1:45" ht="63.75" customHeight="1" x14ac:dyDescent="0.25">
      <c r="A51" s="574"/>
      <c r="B51" s="576"/>
      <c r="C51" s="523"/>
      <c r="D51" s="184" t="s">
        <v>43</v>
      </c>
      <c r="E51" s="225">
        <f>H51+K51+N51+Q51+T51+W51+Z51+AC51+AF51+AI51+AL51+AO51</f>
        <v>946340.99999999988</v>
      </c>
      <c r="F51" s="437">
        <f>I51+L51+O51+R51+U51+X51+AA51+AD51+AG51</f>
        <v>461399.6</v>
      </c>
      <c r="G51" s="189">
        <f t="shared" ref="G51" si="82">G41</f>
        <v>40.99952589240096</v>
      </c>
      <c r="H51" s="189">
        <f>H41+H32</f>
        <v>25282</v>
      </c>
      <c r="I51" s="189">
        <f>I41+I32</f>
        <v>25282</v>
      </c>
      <c r="J51" s="243">
        <v>100</v>
      </c>
      <c r="K51" s="189">
        <f t="shared" ref="K51:AQ51" si="83">K32+K41+K44+K47</f>
        <v>25371.899999999998</v>
      </c>
      <c r="L51" s="189">
        <f t="shared" si="83"/>
        <v>25371.899999999998</v>
      </c>
      <c r="M51" s="243">
        <v>100</v>
      </c>
      <c r="N51" s="189">
        <f t="shared" ref="N51:O51" si="84">N41</f>
        <v>132915.4</v>
      </c>
      <c r="O51" s="189">
        <f t="shared" si="84"/>
        <v>132915.29999999999</v>
      </c>
      <c r="P51" s="431">
        <v>100</v>
      </c>
      <c r="Q51" s="189">
        <f>Q32+Q41</f>
        <v>31210.100000000002</v>
      </c>
      <c r="R51" s="189">
        <f t="shared" si="83"/>
        <v>31210.100000000002</v>
      </c>
      <c r="S51" s="251">
        <f t="shared" si="78"/>
        <v>100</v>
      </c>
      <c r="T51" s="189">
        <f t="shared" si="83"/>
        <v>31806.799999999999</v>
      </c>
      <c r="U51" s="189">
        <f t="shared" ref="U51" si="85">U32+U41+U44+U47</f>
        <v>31806.799999999999</v>
      </c>
      <c r="V51" s="189">
        <f t="shared" si="74"/>
        <v>100</v>
      </c>
      <c r="W51" s="189">
        <f t="shared" si="83"/>
        <v>88660.599999999991</v>
      </c>
      <c r="X51" s="189">
        <f t="shared" si="83"/>
        <v>88660.599999999991</v>
      </c>
      <c r="Y51" s="189">
        <f t="shared" si="74"/>
        <v>100</v>
      </c>
      <c r="Z51" s="189">
        <f t="shared" si="83"/>
        <v>389686.89999999997</v>
      </c>
      <c r="AA51" s="189">
        <f>AA32+AA41+AA44+AA47</f>
        <v>25375.699999999997</v>
      </c>
      <c r="AB51" s="189">
        <f t="shared" si="83"/>
        <v>106.02421498178953</v>
      </c>
      <c r="AC51" s="189">
        <f t="shared" si="83"/>
        <v>35122.199999999997</v>
      </c>
      <c r="AD51" s="189">
        <f t="shared" si="83"/>
        <v>27719.599999999999</v>
      </c>
      <c r="AE51" s="189">
        <f t="shared" si="83"/>
        <v>179.78789981168677</v>
      </c>
      <c r="AF51" s="189">
        <f t="shared" si="83"/>
        <v>35826.899999999994</v>
      </c>
      <c r="AG51" s="189">
        <f t="shared" si="83"/>
        <v>73057.60000000002</v>
      </c>
      <c r="AH51" s="189">
        <f t="shared" si="83"/>
        <v>304.26635449894002</v>
      </c>
      <c r="AI51" s="189">
        <f t="shared" si="83"/>
        <v>35082.6</v>
      </c>
      <c r="AJ51" s="189">
        <f t="shared" si="83"/>
        <v>0</v>
      </c>
      <c r="AK51" s="189">
        <f t="shared" si="83"/>
        <v>0</v>
      </c>
      <c r="AL51" s="189">
        <f t="shared" si="83"/>
        <v>35082.6</v>
      </c>
      <c r="AM51" s="189">
        <f t="shared" si="83"/>
        <v>0</v>
      </c>
      <c r="AN51" s="189">
        <f t="shared" si="83"/>
        <v>0</v>
      </c>
      <c r="AO51" s="189">
        <f t="shared" si="83"/>
        <v>80293</v>
      </c>
      <c r="AP51" s="189">
        <f t="shared" si="83"/>
        <v>0</v>
      </c>
      <c r="AQ51" s="189">
        <f t="shared" si="83"/>
        <v>0</v>
      </c>
      <c r="AR51" s="635"/>
      <c r="AS51" s="147"/>
    </row>
    <row r="52" spans="1:45" ht="21" thickBot="1" x14ac:dyDescent="0.35">
      <c r="A52" s="636" t="s">
        <v>265</v>
      </c>
      <c r="B52" s="636"/>
      <c r="C52" s="636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6"/>
    </row>
    <row r="53" spans="1:45" ht="22.5" customHeight="1" thickBot="1" x14ac:dyDescent="0.35">
      <c r="A53" s="579" t="s">
        <v>6</v>
      </c>
      <c r="B53" s="523" t="s">
        <v>297</v>
      </c>
      <c r="C53" s="622"/>
      <c r="D53" s="181" t="s">
        <v>41</v>
      </c>
      <c r="E53" s="186">
        <f>E54</f>
        <v>40520.699999999997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7">
        <f>AO54</f>
        <v>40520.699999999997</v>
      </c>
      <c r="AP53" s="202">
        <v>0</v>
      </c>
      <c r="AQ53" s="229">
        <v>0</v>
      </c>
      <c r="AR53" s="623"/>
    </row>
    <row r="54" spans="1:45" ht="138" customHeight="1" thickBot="1" x14ac:dyDescent="0.35">
      <c r="A54" s="580"/>
      <c r="B54" s="581"/>
      <c r="C54" s="581"/>
      <c r="D54" s="447" t="s">
        <v>43</v>
      </c>
      <c r="E54" s="200">
        <f>AO54</f>
        <v>40520.699999999997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0</v>
      </c>
      <c r="AF54" s="200">
        <v>0</v>
      </c>
      <c r="AG54" s="200">
        <v>0</v>
      </c>
      <c r="AH54" s="200">
        <v>0</v>
      </c>
      <c r="AI54" s="200">
        <v>0</v>
      </c>
      <c r="AJ54" s="200">
        <v>0</v>
      </c>
      <c r="AK54" s="200">
        <v>0</v>
      </c>
      <c r="AL54" s="200">
        <v>0</v>
      </c>
      <c r="AM54" s="200">
        <v>0</v>
      </c>
      <c r="AN54" s="200">
        <v>0</v>
      </c>
      <c r="AO54" s="230">
        <v>40520.699999999997</v>
      </c>
      <c r="AP54" s="200">
        <v>0</v>
      </c>
      <c r="AQ54" s="200">
        <v>0</v>
      </c>
      <c r="AR54" s="624"/>
      <c r="AS54" s="148"/>
    </row>
    <row r="55" spans="1:45" ht="22.5" customHeight="1" thickBot="1" x14ac:dyDescent="0.35">
      <c r="A55" s="548" t="s">
        <v>7</v>
      </c>
      <c r="B55" s="552" t="s">
        <v>298</v>
      </c>
      <c r="C55" s="555"/>
      <c r="D55" s="181" t="s">
        <v>41</v>
      </c>
      <c r="E55" s="186">
        <f>E56</f>
        <v>2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0</v>
      </c>
      <c r="AM55" s="202">
        <v>0</v>
      </c>
      <c r="AN55" s="202">
        <v>0</v>
      </c>
      <c r="AO55" s="231">
        <f>AO56</f>
        <v>2</v>
      </c>
      <c r="AP55" s="202">
        <v>0</v>
      </c>
      <c r="AQ55" s="229">
        <v>0</v>
      </c>
      <c r="AR55" s="546"/>
    </row>
    <row r="56" spans="1:45" ht="93" customHeight="1" thickBot="1" x14ac:dyDescent="0.35">
      <c r="A56" s="549"/>
      <c r="B56" s="553"/>
      <c r="C56" s="553"/>
      <c r="D56" s="449" t="s">
        <v>43</v>
      </c>
      <c r="E56" s="204">
        <f>AO56</f>
        <v>2</v>
      </c>
      <c r="F56" s="204">
        <v>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4">
        <v>0</v>
      </c>
      <c r="W56" s="20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04">
        <v>0</v>
      </c>
      <c r="AD56" s="204">
        <v>0</v>
      </c>
      <c r="AE56" s="204">
        <v>0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32">
        <v>2</v>
      </c>
      <c r="AP56" s="204">
        <v>0</v>
      </c>
      <c r="AQ56" s="204">
        <v>0</v>
      </c>
      <c r="AR56" s="547"/>
    </row>
    <row r="57" spans="1:45" ht="28.5" customHeight="1" x14ac:dyDescent="0.3">
      <c r="A57" s="548"/>
      <c r="B57" s="550" t="s">
        <v>269</v>
      </c>
      <c r="C57" s="552"/>
      <c r="D57" s="233" t="s">
        <v>41</v>
      </c>
      <c r="E57" s="234">
        <f>E58</f>
        <v>40522.699999999997</v>
      </c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0</v>
      </c>
      <c r="O57" s="235">
        <v>0</v>
      </c>
      <c r="P57" s="235">
        <v>0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0</v>
      </c>
      <c r="Z57" s="235">
        <v>0</v>
      </c>
      <c r="AA57" s="235">
        <v>0</v>
      </c>
      <c r="AB57" s="235">
        <v>0</v>
      </c>
      <c r="AC57" s="235">
        <v>0</v>
      </c>
      <c r="AD57" s="235">
        <v>0</v>
      </c>
      <c r="AE57" s="235">
        <v>0</v>
      </c>
      <c r="AF57" s="235">
        <v>0</v>
      </c>
      <c r="AG57" s="235">
        <v>0</v>
      </c>
      <c r="AH57" s="235">
        <v>0</v>
      </c>
      <c r="AI57" s="235">
        <v>0</v>
      </c>
      <c r="AJ57" s="235">
        <v>0</v>
      </c>
      <c r="AK57" s="235">
        <v>0</v>
      </c>
      <c r="AL57" s="235">
        <v>0</v>
      </c>
      <c r="AM57" s="235">
        <v>0</v>
      </c>
      <c r="AN57" s="235">
        <v>0</v>
      </c>
      <c r="AO57" s="236">
        <f>AO58</f>
        <v>40522.699999999997</v>
      </c>
      <c r="AP57" s="235">
        <v>0</v>
      </c>
      <c r="AQ57" s="235">
        <v>0</v>
      </c>
      <c r="AR57" s="554"/>
    </row>
    <row r="58" spans="1:45" ht="51.75" customHeight="1" thickBot="1" x14ac:dyDescent="0.35">
      <c r="A58" s="549"/>
      <c r="B58" s="551"/>
      <c r="C58" s="553"/>
      <c r="D58" s="449" t="s">
        <v>43</v>
      </c>
      <c r="E58" s="190">
        <f>AO58</f>
        <v>40522.699999999997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0">
        <v>0</v>
      </c>
      <c r="W58" s="190">
        <v>0</v>
      </c>
      <c r="X58" s="190">
        <v>0</v>
      </c>
      <c r="Y58" s="190">
        <v>0</v>
      </c>
      <c r="Z58" s="190">
        <v>0</v>
      </c>
      <c r="AA58" s="190">
        <v>0</v>
      </c>
      <c r="AB58" s="190">
        <v>0</v>
      </c>
      <c r="AC58" s="190">
        <v>0</v>
      </c>
      <c r="AD58" s="190">
        <v>0</v>
      </c>
      <c r="AE58" s="190">
        <v>0</v>
      </c>
      <c r="AF58" s="190">
        <v>0</v>
      </c>
      <c r="AG58" s="190">
        <v>0</v>
      </c>
      <c r="AH58" s="190">
        <v>0</v>
      </c>
      <c r="AI58" s="190">
        <v>0</v>
      </c>
      <c r="AJ58" s="190">
        <v>0</v>
      </c>
      <c r="AK58" s="190">
        <v>0</v>
      </c>
      <c r="AL58" s="190">
        <v>0</v>
      </c>
      <c r="AM58" s="190">
        <v>0</v>
      </c>
      <c r="AN58" s="190">
        <v>0</v>
      </c>
      <c r="AO58" s="220">
        <f>AO54+AO56</f>
        <v>40522.699999999997</v>
      </c>
      <c r="AP58" s="190">
        <v>0</v>
      </c>
      <c r="AQ58" s="190">
        <v>0</v>
      </c>
      <c r="AR58" s="518"/>
    </row>
    <row r="59" spans="1:45" ht="23.25" customHeight="1" x14ac:dyDescent="0.3">
      <c r="A59" s="543" t="s">
        <v>260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5"/>
    </row>
    <row r="60" spans="1:45" ht="22.5" customHeight="1" thickBot="1" x14ac:dyDescent="0.35">
      <c r="A60" s="505" t="s">
        <v>261</v>
      </c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7"/>
    </row>
    <row r="61" spans="1:45" ht="27" customHeight="1" thickBot="1" x14ac:dyDescent="0.35">
      <c r="A61" s="508" t="s">
        <v>303</v>
      </c>
      <c r="B61" s="509"/>
      <c r="C61" s="509"/>
      <c r="D61" s="181" t="s">
        <v>41</v>
      </c>
      <c r="E61" s="450">
        <f>K61+N61+Q61+T61+W61+Z61+AC61+AF61+AI61+AL61+AO61+H61</f>
        <v>1184448.5</v>
      </c>
      <c r="F61" s="334">
        <f t="shared" ref="F61" si="86">F62+F63+F64</f>
        <v>615214.6</v>
      </c>
      <c r="G61" s="428">
        <f>F61/E61*100</f>
        <v>51.941017275128466</v>
      </c>
      <c r="H61" s="238">
        <f>H62+H63+H64</f>
        <v>39781.1</v>
      </c>
      <c r="I61" s="186">
        <v>39781.1</v>
      </c>
      <c r="J61" s="258">
        <f>I61/H61*100</f>
        <v>100</v>
      </c>
      <c r="K61" s="186">
        <f t="shared" ref="K61:AQ61" si="87">K62+K63+K64</f>
        <v>48892.2</v>
      </c>
      <c r="L61" s="186">
        <f t="shared" si="87"/>
        <v>48892.2</v>
      </c>
      <c r="M61" s="186">
        <f t="shared" si="87"/>
        <v>300</v>
      </c>
      <c r="N61" s="186">
        <f t="shared" si="87"/>
        <v>133252</v>
      </c>
      <c r="O61" s="186">
        <f t="shared" si="87"/>
        <v>133251.9</v>
      </c>
      <c r="P61" s="186">
        <f t="shared" si="87"/>
        <v>300</v>
      </c>
      <c r="Q61" s="186">
        <f t="shared" si="87"/>
        <v>51274.1</v>
      </c>
      <c r="R61" s="186">
        <f t="shared" si="87"/>
        <v>51274.100000000006</v>
      </c>
      <c r="S61" s="186">
        <f t="shared" si="87"/>
        <v>300</v>
      </c>
      <c r="T61" s="186">
        <f t="shared" si="87"/>
        <v>51888.7</v>
      </c>
      <c r="U61" s="186">
        <f t="shared" si="87"/>
        <v>50107.399999999994</v>
      </c>
      <c r="V61" s="186">
        <f>U61/T61*100</f>
        <v>96.567075297704505</v>
      </c>
      <c r="W61" s="186">
        <f t="shared" si="87"/>
        <v>107930.29999999999</v>
      </c>
      <c r="X61" s="186">
        <f t="shared" si="87"/>
        <v>107930.29999999999</v>
      </c>
      <c r="Y61" s="186">
        <f t="shared" si="87"/>
        <v>300</v>
      </c>
      <c r="Z61" s="186">
        <f t="shared" si="87"/>
        <v>411607.19999999995</v>
      </c>
      <c r="AA61" s="186">
        <f t="shared" si="87"/>
        <v>44757.999999999993</v>
      </c>
      <c r="AB61" s="186">
        <f t="shared" si="87"/>
        <v>584.9863442629013</v>
      </c>
      <c r="AC61" s="186">
        <f t="shared" si="87"/>
        <v>54183.199999999997</v>
      </c>
      <c r="AD61" s="186">
        <f t="shared" si="87"/>
        <v>47045.599999999991</v>
      </c>
      <c r="AE61" s="186">
        <f t="shared" si="87"/>
        <v>376.03789981168677</v>
      </c>
      <c r="AF61" s="186">
        <f t="shared" si="87"/>
        <v>54807.099999999991</v>
      </c>
      <c r="AG61" s="186">
        <f t="shared" si="87"/>
        <v>92174.000000000015</v>
      </c>
      <c r="AH61" s="186">
        <f t="shared" si="87"/>
        <v>572.12177770121048</v>
      </c>
      <c r="AI61" s="186">
        <f t="shared" si="87"/>
        <v>48415</v>
      </c>
      <c r="AJ61" s="186">
        <f t="shared" si="87"/>
        <v>0</v>
      </c>
      <c r="AK61" s="186">
        <f t="shared" si="87"/>
        <v>0</v>
      </c>
      <c r="AL61" s="186">
        <f t="shared" si="87"/>
        <v>48415</v>
      </c>
      <c r="AM61" s="186">
        <f t="shared" si="87"/>
        <v>0</v>
      </c>
      <c r="AN61" s="186">
        <f t="shared" si="87"/>
        <v>0</v>
      </c>
      <c r="AO61" s="186">
        <f t="shared" si="87"/>
        <v>134002.6</v>
      </c>
      <c r="AP61" s="186">
        <f t="shared" si="87"/>
        <v>0</v>
      </c>
      <c r="AQ61" s="187">
        <f t="shared" si="87"/>
        <v>0</v>
      </c>
      <c r="AR61" s="516"/>
      <c r="AS61" s="146"/>
    </row>
    <row r="62" spans="1:45" ht="43.5" customHeight="1" thickBot="1" x14ac:dyDescent="0.35">
      <c r="A62" s="510"/>
      <c r="B62" s="511"/>
      <c r="C62" s="512"/>
      <c r="D62" s="451" t="s">
        <v>37</v>
      </c>
      <c r="E62" s="439">
        <f t="shared" ref="E62:F64" si="88">K62+N62+Q62+T62+W62+Z62+AC62+AF62+AI62+AL62+AO62+H62</f>
        <v>3905.3</v>
      </c>
      <c r="F62" s="439">
        <f t="shared" si="88"/>
        <v>2608.5</v>
      </c>
      <c r="G62" s="331">
        <f t="shared" ref="G62" si="89">G11</f>
        <v>66.793844262924736</v>
      </c>
      <c r="H62" s="337">
        <f>H11</f>
        <v>0</v>
      </c>
      <c r="I62" s="337">
        <f>I11</f>
        <v>0</v>
      </c>
      <c r="J62" s="242">
        <f t="shared" ref="J62:AQ62" si="90">J11</f>
        <v>0</v>
      </c>
      <c r="K62" s="337">
        <f>K11</f>
        <v>340.5</v>
      </c>
      <c r="L62" s="337">
        <f>L11</f>
        <v>340.5</v>
      </c>
      <c r="M62" s="188">
        <f t="shared" si="90"/>
        <v>100</v>
      </c>
      <c r="N62" s="337">
        <f>N11</f>
        <v>302.39999999999998</v>
      </c>
      <c r="O62" s="337">
        <f>O11</f>
        <v>302.39999999999998</v>
      </c>
      <c r="P62" s="188">
        <f t="shared" si="90"/>
        <v>100</v>
      </c>
      <c r="Q62" s="337">
        <f>Q11</f>
        <v>293.5</v>
      </c>
      <c r="R62" s="337">
        <f>R11</f>
        <v>293.5</v>
      </c>
      <c r="S62" s="188">
        <f t="shared" si="90"/>
        <v>100</v>
      </c>
      <c r="T62" s="337">
        <f>T11</f>
        <v>629.1</v>
      </c>
      <c r="U62" s="337">
        <f>U11</f>
        <v>285.60000000000002</v>
      </c>
      <c r="V62" s="188">
        <f t="shared" si="90"/>
        <v>45.398187887458278</v>
      </c>
      <c r="W62" s="337">
        <f>W11</f>
        <v>362.7</v>
      </c>
      <c r="X62" s="188">
        <f t="shared" si="90"/>
        <v>362.7</v>
      </c>
      <c r="Y62" s="188">
        <f t="shared" si="90"/>
        <v>100</v>
      </c>
      <c r="Z62" s="337">
        <f>Z11</f>
        <v>130.4</v>
      </c>
      <c r="AA62" s="188">
        <f t="shared" ref="AA62" si="91">AA11</f>
        <v>456.5</v>
      </c>
      <c r="AB62" s="188">
        <f t="shared" si="90"/>
        <v>350.07668711656441</v>
      </c>
      <c r="AC62" s="337">
        <f>AC11</f>
        <v>78.900000000000006</v>
      </c>
      <c r="AD62" s="188">
        <f t="shared" ref="AD62" si="92">AD11</f>
        <v>352.59999999999991</v>
      </c>
      <c r="AE62" s="188">
        <f t="shared" si="90"/>
        <v>0</v>
      </c>
      <c r="AF62" s="337">
        <f>AF11</f>
        <v>79</v>
      </c>
      <c r="AG62" s="188">
        <f t="shared" ref="AG62" si="93">AG11</f>
        <v>214.7</v>
      </c>
      <c r="AH62" s="188">
        <f t="shared" si="90"/>
        <v>271.77215189873414</v>
      </c>
      <c r="AI62" s="337">
        <f>AI11</f>
        <v>599.79999999999995</v>
      </c>
      <c r="AJ62" s="188">
        <f t="shared" ref="AJ62" si="94">AJ11</f>
        <v>0</v>
      </c>
      <c r="AK62" s="188">
        <f t="shared" si="90"/>
        <v>0</v>
      </c>
      <c r="AL62" s="337">
        <f>AL11</f>
        <v>599.80000000000018</v>
      </c>
      <c r="AM62" s="188">
        <f t="shared" ref="AM62" si="95">AM11</f>
        <v>0</v>
      </c>
      <c r="AN62" s="188">
        <f t="shared" si="90"/>
        <v>0</v>
      </c>
      <c r="AO62" s="337">
        <f>AO11</f>
        <v>489.19999999999993</v>
      </c>
      <c r="AP62" s="188">
        <f t="shared" ref="AP62" si="96">AP11</f>
        <v>0</v>
      </c>
      <c r="AQ62" s="188">
        <f t="shared" si="90"/>
        <v>0</v>
      </c>
      <c r="AR62" s="517"/>
      <c r="AS62" s="146"/>
    </row>
    <row r="63" spans="1:45" ht="72.75" customHeight="1" thickBot="1" x14ac:dyDescent="0.35">
      <c r="A63" s="510"/>
      <c r="B63" s="511"/>
      <c r="C63" s="512"/>
      <c r="D63" s="452" t="s">
        <v>2</v>
      </c>
      <c r="E63" s="439">
        <f t="shared" si="88"/>
        <v>193679.50000000003</v>
      </c>
      <c r="F63" s="439">
        <f t="shared" si="88"/>
        <v>151206.49999999997</v>
      </c>
      <c r="G63" s="339">
        <f>F63/E63*100</f>
        <v>78.07047209436206</v>
      </c>
      <c r="H63" s="338">
        <f>H12-H66-H68</f>
        <v>14499.1</v>
      </c>
      <c r="I63" s="338">
        <f>I12-I66-I68</f>
        <v>14499.1</v>
      </c>
      <c r="J63" s="255">
        <f>I63/H63*100</f>
        <v>100</v>
      </c>
      <c r="K63" s="338">
        <f>K12-K66-K68</f>
        <v>23179.8</v>
      </c>
      <c r="L63" s="338">
        <f>L12-L66-L68</f>
        <v>23179.8</v>
      </c>
      <c r="M63" s="237">
        <f t="shared" ref="M63:AQ63" si="97">M12-M66-M68</f>
        <v>100</v>
      </c>
      <c r="N63" s="338">
        <f>N12-N66-N68</f>
        <v>34.200000000000003</v>
      </c>
      <c r="O63" s="338">
        <f>O12-O66-O68</f>
        <v>34.200000000000003</v>
      </c>
      <c r="P63" s="237">
        <f t="shared" si="97"/>
        <v>100</v>
      </c>
      <c r="Q63" s="338">
        <f>Q12-Q66-Q68</f>
        <v>19770.5</v>
      </c>
      <c r="R63" s="338">
        <f>R12-R66-R68</f>
        <v>19770.5</v>
      </c>
      <c r="S63" s="347">
        <f t="shared" si="97"/>
        <v>100</v>
      </c>
      <c r="T63" s="338">
        <f>T12-T66-T68</f>
        <v>19452.8</v>
      </c>
      <c r="U63" s="338">
        <f>U12-U66-U68</f>
        <v>18014.999999999996</v>
      </c>
      <c r="V63" s="237">
        <f>U63/T63*100</f>
        <v>92.6087761144925</v>
      </c>
      <c r="W63" s="338">
        <f>W12-W66-W68</f>
        <v>18907</v>
      </c>
      <c r="X63" s="338">
        <f>X12-X66-X68</f>
        <v>18907</v>
      </c>
      <c r="Y63" s="237">
        <f t="shared" si="97"/>
        <v>100</v>
      </c>
      <c r="Z63" s="338">
        <f>Z12-Z66-Z68</f>
        <v>21789.9</v>
      </c>
      <c r="AA63" s="338">
        <f>AA12-AA66-AA68</f>
        <v>18925.799999999996</v>
      </c>
      <c r="AB63" s="237">
        <f t="shared" si="97"/>
        <v>128.88544216454738</v>
      </c>
      <c r="AC63" s="338">
        <f>AC12-AC66-AC68</f>
        <v>18982.099999999999</v>
      </c>
      <c r="AD63" s="338">
        <f>AD12-AD66-AD68</f>
        <v>18973.399999999998</v>
      </c>
      <c r="AE63" s="237">
        <f t="shared" si="97"/>
        <v>196.25</v>
      </c>
      <c r="AF63" s="338">
        <f>AF12-AF66-AF68</f>
        <v>18901.199999999997</v>
      </c>
      <c r="AG63" s="338">
        <f>AG12-AG66-AG68</f>
        <v>18901.699999999997</v>
      </c>
      <c r="AH63" s="237">
        <f t="shared" si="97"/>
        <v>96.431340938309901</v>
      </c>
      <c r="AI63" s="338">
        <f>AI12-AI66-AI68</f>
        <v>12732.600000000002</v>
      </c>
      <c r="AJ63" s="338">
        <f>AJ12-AJ66-AJ68</f>
        <v>0</v>
      </c>
      <c r="AK63" s="237">
        <f t="shared" si="97"/>
        <v>0</v>
      </c>
      <c r="AL63" s="338">
        <f>AL12-AL66-AL68</f>
        <v>12732.600000000002</v>
      </c>
      <c r="AM63" s="338">
        <f>AM12-AM66-AM68</f>
        <v>0</v>
      </c>
      <c r="AN63" s="237">
        <f t="shared" si="97"/>
        <v>0</v>
      </c>
      <c r="AO63" s="338">
        <f>AO12-AO66-AO68</f>
        <v>12697.7</v>
      </c>
      <c r="AP63" s="338">
        <f>AP12-AP66-AP68</f>
        <v>0</v>
      </c>
      <c r="AQ63" s="237">
        <f t="shared" si="97"/>
        <v>0</v>
      </c>
      <c r="AR63" s="517"/>
      <c r="AS63" s="146"/>
    </row>
    <row r="64" spans="1:45" ht="54" customHeight="1" thickBot="1" x14ac:dyDescent="0.35">
      <c r="A64" s="513"/>
      <c r="B64" s="514"/>
      <c r="C64" s="515"/>
      <c r="D64" s="453" t="s">
        <v>43</v>
      </c>
      <c r="E64" s="439">
        <f t="shared" si="88"/>
        <v>986863.69999999984</v>
      </c>
      <c r="F64" s="439">
        <f t="shared" si="88"/>
        <v>461399.6</v>
      </c>
      <c r="G64" s="331">
        <f>F64/E64*100</f>
        <v>46.754136361485386</v>
      </c>
      <c r="H64" s="338">
        <f>H13-H69</f>
        <v>25282</v>
      </c>
      <c r="I64" s="338">
        <f>I13-I69</f>
        <v>25282</v>
      </c>
      <c r="J64" s="256">
        <f t="shared" ref="J64:AQ64" si="98">J13-J69</f>
        <v>100</v>
      </c>
      <c r="K64" s="338">
        <f>K13-K69</f>
        <v>25371.899999999998</v>
      </c>
      <c r="L64" s="338">
        <f>L13-L69</f>
        <v>25371.899999999998</v>
      </c>
      <c r="M64" s="190">
        <f t="shared" si="98"/>
        <v>100</v>
      </c>
      <c r="N64" s="338">
        <f>N13-N69</f>
        <v>132915.4</v>
      </c>
      <c r="O64" s="338">
        <f>O13-O69</f>
        <v>132915.29999999999</v>
      </c>
      <c r="P64" s="190">
        <f t="shared" si="98"/>
        <v>100</v>
      </c>
      <c r="Q64" s="338">
        <v>31210.1</v>
      </c>
      <c r="R64" s="338">
        <f>R13-R69</f>
        <v>31210.100000000002</v>
      </c>
      <c r="S64" s="190">
        <f t="shared" si="98"/>
        <v>100</v>
      </c>
      <c r="T64" s="338">
        <f>T13-T69</f>
        <v>31806.799999999999</v>
      </c>
      <c r="U64" s="338">
        <f>U13-U69</f>
        <v>31806.799999999999</v>
      </c>
      <c r="V64" s="190">
        <f t="shared" si="98"/>
        <v>100</v>
      </c>
      <c r="W64" s="338">
        <f>W13-W69</f>
        <v>88660.599999999991</v>
      </c>
      <c r="X64" s="190">
        <f t="shared" si="98"/>
        <v>88660.599999999991</v>
      </c>
      <c r="Y64" s="190">
        <f t="shared" si="98"/>
        <v>100</v>
      </c>
      <c r="Z64" s="338">
        <f>Z13-Z69</f>
        <v>389686.89999999997</v>
      </c>
      <c r="AA64" s="190">
        <f t="shared" ref="AA64" si="99">AA13-AA69</f>
        <v>25375.699999999997</v>
      </c>
      <c r="AB64" s="190">
        <f t="shared" si="98"/>
        <v>106.02421498178953</v>
      </c>
      <c r="AC64" s="338">
        <f>AC13-AC69</f>
        <v>35122.199999999997</v>
      </c>
      <c r="AD64" s="190">
        <f t="shared" ref="AD64" si="100">AD13-AD69</f>
        <v>27719.599999999999</v>
      </c>
      <c r="AE64" s="190">
        <f t="shared" si="98"/>
        <v>179.78789981168677</v>
      </c>
      <c r="AF64" s="338">
        <f>AF13-AF69</f>
        <v>35826.899999999994</v>
      </c>
      <c r="AG64" s="190">
        <f t="shared" ref="AG64" si="101">AG13-AG69</f>
        <v>73057.60000000002</v>
      </c>
      <c r="AH64" s="190">
        <f t="shared" si="98"/>
        <v>203.9182848641664</v>
      </c>
      <c r="AI64" s="338">
        <f>AI13-AI69</f>
        <v>35082.6</v>
      </c>
      <c r="AJ64" s="190">
        <f t="shared" ref="AJ64" si="102">AJ13-AJ69</f>
        <v>0</v>
      </c>
      <c r="AK64" s="190">
        <f t="shared" si="98"/>
        <v>0</v>
      </c>
      <c r="AL64" s="338">
        <f>AL13-AL69</f>
        <v>35082.6</v>
      </c>
      <c r="AM64" s="190">
        <f t="shared" ref="AM64" si="103">AM13-AM69</f>
        <v>0</v>
      </c>
      <c r="AN64" s="190">
        <f t="shared" si="98"/>
        <v>0</v>
      </c>
      <c r="AO64" s="338">
        <f>AO13-AO69</f>
        <v>120815.7</v>
      </c>
      <c r="AP64" s="190">
        <f t="shared" ref="AP64" si="104">AP13-AP69</f>
        <v>0</v>
      </c>
      <c r="AQ64" s="190">
        <f t="shared" si="98"/>
        <v>0</v>
      </c>
      <c r="AR64" s="518"/>
      <c r="AS64" s="146"/>
    </row>
    <row r="65" spans="1:45" ht="32.25" customHeight="1" thickBot="1" x14ac:dyDescent="0.35">
      <c r="A65" s="508" t="s">
        <v>301</v>
      </c>
      <c r="B65" s="509"/>
      <c r="C65" s="509"/>
      <c r="D65" s="181" t="s">
        <v>41</v>
      </c>
      <c r="E65" s="186">
        <f>E66</f>
        <v>24.1</v>
      </c>
      <c r="F65" s="427">
        <f>F66</f>
        <v>24.1</v>
      </c>
      <c r="G65" s="429">
        <f>F65/E65*100</f>
        <v>100</v>
      </c>
      <c r="H65" s="238">
        <v>0</v>
      </c>
      <c r="I65" s="186">
        <v>0</v>
      </c>
      <c r="J65" s="186">
        <v>0</v>
      </c>
      <c r="K65" s="202">
        <v>0</v>
      </c>
      <c r="L65" s="202">
        <v>0</v>
      </c>
      <c r="M65" s="186"/>
      <c r="N65" s="186">
        <f>N66</f>
        <v>0</v>
      </c>
      <c r="O65" s="186"/>
      <c r="P65" s="186"/>
      <c r="Q65" s="186"/>
      <c r="R65" s="186"/>
      <c r="S65" s="186"/>
      <c r="T65" s="186">
        <f>T66</f>
        <v>16.2</v>
      </c>
      <c r="U65" s="186">
        <f>U66</f>
        <v>16.2</v>
      </c>
      <c r="V65" s="434">
        <f>U65/T65*100</f>
        <v>100</v>
      </c>
      <c r="W65" s="186"/>
      <c r="X65" s="186">
        <f>X66</f>
        <v>0</v>
      </c>
      <c r="Y65" s="186"/>
      <c r="Z65" s="186">
        <f>Z66</f>
        <v>7.9</v>
      </c>
      <c r="AA65" s="186">
        <f>AA66</f>
        <v>7.9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238"/>
      <c r="AN65" s="186"/>
      <c r="AO65" s="186"/>
      <c r="AP65" s="186"/>
      <c r="AQ65" s="239"/>
      <c r="AR65" s="516"/>
      <c r="AS65" s="146"/>
    </row>
    <row r="66" spans="1:45" ht="75" customHeight="1" thickBot="1" x14ac:dyDescent="0.35">
      <c r="A66" s="513"/>
      <c r="B66" s="514"/>
      <c r="C66" s="515"/>
      <c r="D66" s="449" t="s">
        <v>2</v>
      </c>
      <c r="E66" s="204">
        <v>24.1</v>
      </c>
      <c r="F66" s="340">
        <f>U66+AA66</f>
        <v>24.1</v>
      </c>
      <c r="G66" s="336">
        <f>F66/E66*100</f>
        <v>100</v>
      </c>
      <c r="H66" s="341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4"/>
      <c r="O66" s="198">
        <f t="shared" ref="O66" si="105">O67</f>
        <v>0</v>
      </c>
      <c r="P66" s="198">
        <f t="shared" ref="P66" si="106">P67</f>
        <v>0</v>
      </c>
      <c r="Q66" s="204">
        <v>0</v>
      </c>
      <c r="R66" s="198">
        <f>R67</f>
        <v>0</v>
      </c>
      <c r="S66" s="198">
        <f>S67</f>
        <v>0</v>
      </c>
      <c r="T66" s="204">
        <v>16.2</v>
      </c>
      <c r="U66" s="204">
        <v>16.2</v>
      </c>
      <c r="V66" s="434">
        <f>U66/T66*100</f>
        <v>100</v>
      </c>
      <c r="W66" s="198"/>
      <c r="X66" s="198">
        <f t="shared" ref="X66:AE67" si="107">X67</f>
        <v>0</v>
      </c>
      <c r="Y66" s="198">
        <f t="shared" si="107"/>
        <v>0</v>
      </c>
      <c r="Z66" s="198">
        <v>7.9</v>
      </c>
      <c r="AA66" s="198">
        <v>7.9</v>
      </c>
      <c r="AB66" s="198">
        <f t="shared" si="107"/>
        <v>0</v>
      </c>
      <c r="AC66" s="198">
        <f t="shared" si="107"/>
        <v>0</v>
      </c>
      <c r="AD66" s="198">
        <f t="shared" si="107"/>
        <v>0</v>
      </c>
      <c r="AE66" s="198">
        <f t="shared" si="107"/>
        <v>0</v>
      </c>
      <c r="AF66" s="204"/>
      <c r="AG66" s="198">
        <f t="shared" ref="AG66:AL67" si="108">AG67</f>
        <v>0</v>
      </c>
      <c r="AH66" s="198">
        <f t="shared" si="108"/>
        <v>0</v>
      </c>
      <c r="AI66" s="198">
        <f t="shared" si="108"/>
        <v>0</v>
      </c>
      <c r="AJ66" s="198">
        <f t="shared" si="108"/>
        <v>0</v>
      </c>
      <c r="AK66" s="198">
        <f t="shared" si="108"/>
        <v>0</v>
      </c>
      <c r="AL66" s="198">
        <f t="shared" si="108"/>
        <v>0</v>
      </c>
      <c r="AM66" s="198">
        <f t="shared" ref="AM66:AQ67" si="109">AM67</f>
        <v>0</v>
      </c>
      <c r="AN66" s="198">
        <f t="shared" si="109"/>
        <v>0</v>
      </c>
      <c r="AO66" s="198">
        <f t="shared" si="109"/>
        <v>0</v>
      </c>
      <c r="AP66" s="198">
        <f t="shared" si="109"/>
        <v>0</v>
      </c>
      <c r="AQ66" s="198">
        <f t="shared" si="109"/>
        <v>0</v>
      </c>
      <c r="AR66" s="518"/>
      <c r="AS66" s="146"/>
    </row>
    <row r="67" spans="1:45" ht="36.75" customHeight="1" thickBot="1" x14ac:dyDescent="0.35">
      <c r="A67" s="519" t="s">
        <v>302</v>
      </c>
      <c r="B67" s="520"/>
      <c r="C67" s="521"/>
      <c r="D67" s="181" t="s">
        <v>41</v>
      </c>
      <c r="E67" s="186">
        <f>E68+E69</f>
        <v>1700</v>
      </c>
      <c r="F67" s="427">
        <f>F68</f>
        <v>298.5</v>
      </c>
      <c r="G67" s="325">
        <f t="shared" ref="G67:G68" si="110">F67/E67*100</f>
        <v>17.558823529411764</v>
      </c>
      <c r="H67" s="238">
        <v>0</v>
      </c>
      <c r="I67" s="186">
        <v>0</v>
      </c>
      <c r="J67" s="186">
        <v>0</v>
      </c>
      <c r="K67" s="186">
        <f>K68</f>
        <v>0</v>
      </c>
      <c r="L67" s="186">
        <f t="shared" ref="L67:P67" si="111">L68</f>
        <v>0</v>
      </c>
      <c r="M67" s="186">
        <f t="shared" si="111"/>
        <v>0</v>
      </c>
      <c r="N67" s="186">
        <f t="shared" si="111"/>
        <v>0</v>
      </c>
      <c r="O67" s="186">
        <f t="shared" si="111"/>
        <v>0</v>
      </c>
      <c r="P67" s="186">
        <f t="shared" si="111"/>
        <v>0</v>
      </c>
      <c r="Q67" s="186">
        <v>0</v>
      </c>
      <c r="R67" s="186">
        <f>R68</f>
        <v>0</v>
      </c>
      <c r="S67" s="186">
        <f>S68</f>
        <v>0</v>
      </c>
      <c r="T67" s="186">
        <f>T68</f>
        <v>90.6</v>
      </c>
      <c r="U67" s="186">
        <f>U68</f>
        <v>90.6</v>
      </c>
      <c r="V67" s="433">
        <f t="shared" ref="V67:V68" si="112">U67/T67*100</f>
        <v>100</v>
      </c>
      <c r="W67" s="186">
        <f>W68</f>
        <v>0</v>
      </c>
      <c r="X67" s="186">
        <f t="shared" si="107"/>
        <v>0</v>
      </c>
      <c r="Y67" s="186">
        <f t="shared" si="107"/>
        <v>0</v>
      </c>
      <c r="Z67" s="186">
        <f t="shared" si="107"/>
        <v>909.4</v>
      </c>
      <c r="AA67" s="186">
        <f t="shared" si="107"/>
        <v>207.9</v>
      </c>
      <c r="AB67" s="186">
        <f t="shared" si="107"/>
        <v>0</v>
      </c>
      <c r="AC67" s="186">
        <f t="shared" si="107"/>
        <v>0</v>
      </c>
      <c r="AD67" s="186">
        <f t="shared" si="107"/>
        <v>0</v>
      </c>
      <c r="AE67" s="186">
        <f t="shared" si="107"/>
        <v>0</v>
      </c>
      <c r="AF67" s="186">
        <f>AF68</f>
        <v>700</v>
      </c>
      <c r="AG67" s="186">
        <f t="shared" si="108"/>
        <v>0</v>
      </c>
      <c r="AH67" s="186">
        <f t="shared" si="108"/>
        <v>0</v>
      </c>
      <c r="AI67" s="186">
        <f t="shared" si="108"/>
        <v>0</v>
      </c>
      <c r="AJ67" s="186">
        <f t="shared" si="108"/>
        <v>0</v>
      </c>
      <c r="AK67" s="186">
        <f t="shared" si="108"/>
        <v>0</v>
      </c>
      <c r="AL67" s="186">
        <f t="shared" si="108"/>
        <v>0</v>
      </c>
      <c r="AM67" s="186">
        <f t="shared" si="109"/>
        <v>0</v>
      </c>
      <c r="AN67" s="186">
        <f t="shared" si="109"/>
        <v>0</v>
      </c>
      <c r="AO67" s="186">
        <f t="shared" si="109"/>
        <v>0</v>
      </c>
      <c r="AP67" s="186">
        <f t="shared" si="109"/>
        <v>0</v>
      </c>
      <c r="AQ67" s="187">
        <f t="shared" si="109"/>
        <v>0</v>
      </c>
      <c r="AR67" s="516"/>
      <c r="AS67" s="146"/>
    </row>
    <row r="68" spans="1:45" ht="63.75" customHeight="1" thickBot="1" x14ac:dyDescent="0.35">
      <c r="A68" s="522"/>
      <c r="B68" s="523"/>
      <c r="C68" s="523"/>
      <c r="D68" s="182" t="s">
        <v>2</v>
      </c>
      <c r="E68" s="346">
        <f>T68+W68+Z68+AF68</f>
        <v>1700</v>
      </c>
      <c r="F68" s="342">
        <f>U68+X68+AA68</f>
        <v>298.5</v>
      </c>
      <c r="G68" s="331">
        <f t="shared" si="110"/>
        <v>17.558823529411764</v>
      </c>
      <c r="H68" s="343">
        <v>0</v>
      </c>
      <c r="I68" s="200">
        <v>0</v>
      </c>
      <c r="J68" s="200">
        <v>0</v>
      </c>
      <c r="K68" s="200">
        <v>0</v>
      </c>
      <c r="L68" s="188">
        <v>0</v>
      </c>
      <c r="M68" s="188">
        <v>0</v>
      </c>
      <c r="N68" s="188"/>
      <c r="O68" s="188">
        <v>0</v>
      </c>
      <c r="P68" s="188">
        <v>0</v>
      </c>
      <c r="Q68" s="200">
        <v>0</v>
      </c>
      <c r="R68" s="188">
        <v>0</v>
      </c>
      <c r="S68" s="188">
        <v>0</v>
      </c>
      <c r="T68" s="188">
        <f>T46</f>
        <v>90.6</v>
      </c>
      <c r="U68" s="188">
        <f>U46</f>
        <v>90.6</v>
      </c>
      <c r="V68" s="434">
        <f t="shared" si="112"/>
        <v>100</v>
      </c>
      <c r="W68" s="188">
        <f>W46</f>
        <v>0</v>
      </c>
      <c r="X68" s="192"/>
      <c r="Y68" s="192">
        <f t="shared" ref="Y68" si="113">Y69</f>
        <v>0</v>
      </c>
      <c r="Z68" s="188">
        <f>Z46</f>
        <v>909.4</v>
      </c>
      <c r="AA68" s="188">
        <v>207.9</v>
      </c>
      <c r="AB68" s="188">
        <v>0</v>
      </c>
      <c r="AC68" s="188">
        <v>0</v>
      </c>
      <c r="AD68" s="188">
        <v>0</v>
      </c>
      <c r="AE68" s="188">
        <v>0</v>
      </c>
      <c r="AF68" s="188">
        <v>700</v>
      </c>
      <c r="AG68" s="188">
        <v>0</v>
      </c>
      <c r="AH68" s="188">
        <v>0</v>
      </c>
      <c r="AI68" s="188">
        <v>0</v>
      </c>
      <c r="AJ68" s="188">
        <v>0</v>
      </c>
      <c r="AK68" s="188">
        <v>0</v>
      </c>
      <c r="AL68" s="188">
        <v>0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517"/>
      <c r="AS68" s="146"/>
    </row>
    <row r="69" spans="1:45" ht="75" customHeight="1" thickBot="1" x14ac:dyDescent="0.35">
      <c r="A69" s="524"/>
      <c r="B69" s="525"/>
      <c r="C69" s="525"/>
      <c r="D69" s="454" t="s">
        <v>43</v>
      </c>
      <c r="E69" s="336">
        <f>K69+T69+W69+Z69+AF69+N69</f>
        <v>0</v>
      </c>
      <c r="F69" s="345">
        <v>0</v>
      </c>
      <c r="G69" s="336">
        <v>0</v>
      </c>
      <c r="H69" s="344">
        <v>0</v>
      </c>
      <c r="I69" s="190">
        <v>0</v>
      </c>
      <c r="J69" s="190">
        <v>0</v>
      </c>
      <c r="K69" s="190">
        <f>K47</f>
        <v>0</v>
      </c>
      <c r="L69" s="190">
        <f t="shared" ref="L69:AP69" si="114">L47</f>
        <v>0</v>
      </c>
      <c r="M69" s="190">
        <f t="shared" si="114"/>
        <v>0</v>
      </c>
      <c r="N69" s="190"/>
      <c r="O69" s="190">
        <f t="shared" si="114"/>
        <v>0</v>
      </c>
      <c r="P69" s="190">
        <f t="shared" si="114"/>
        <v>0</v>
      </c>
      <c r="Q69" s="190" t="str">
        <f t="shared" si="114"/>
        <v>-</v>
      </c>
      <c r="R69" s="190">
        <f t="shared" si="114"/>
        <v>0</v>
      </c>
      <c r="S69" s="190">
        <f t="shared" si="114"/>
        <v>0</v>
      </c>
      <c r="T69" s="190">
        <f t="shared" si="114"/>
        <v>0</v>
      </c>
      <c r="U69" s="190">
        <f t="shared" si="114"/>
        <v>0</v>
      </c>
      <c r="V69" s="198">
        <v>0</v>
      </c>
      <c r="W69" s="190"/>
      <c r="X69" s="190">
        <f t="shared" si="114"/>
        <v>0</v>
      </c>
      <c r="Y69" s="190">
        <f t="shared" si="114"/>
        <v>0</v>
      </c>
      <c r="Z69" s="190">
        <f t="shared" si="114"/>
        <v>0</v>
      </c>
      <c r="AA69" s="190">
        <f t="shared" si="114"/>
        <v>0</v>
      </c>
      <c r="AB69" s="190">
        <f t="shared" si="114"/>
        <v>0</v>
      </c>
      <c r="AC69" s="190">
        <f t="shared" si="114"/>
        <v>0</v>
      </c>
      <c r="AD69" s="190">
        <f t="shared" si="114"/>
        <v>0</v>
      </c>
      <c r="AE69" s="190">
        <f t="shared" si="114"/>
        <v>0</v>
      </c>
      <c r="AF69" s="190">
        <f t="shared" si="114"/>
        <v>0</v>
      </c>
      <c r="AG69" s="190">
        <f t="shared" si="114"/>
        <v>0</v>
      </c>
      <c r="AH69" s="190">
        <f t="shared" si="114"/>
        <v>0</v>
      </c>
      <c r="AI69" s="190">
        <f t="shared" si="114"/>
        <v>0</v>
      </c>
      <c r="AJ69" s="190">
        <f t="shared" si="114"/>
        <v>0</v>
      </c>
      <c r="AK69" s="190">
        <f t="shared" si="114"/>
        <v>0</v>
      </c>
      <c r="AL69" s="190">
        <f t="shared" si="114"/>
        <v>0</v>
      </c>
      <c r="AM69" s="190">
        <f t="shared" si="114"/>
        <v>0</v>
      </c>
      <c r="AN69" s="190">
        <f t="shared" si="114"/>
        <v>0</v>
      </c>
      <c r="AO69" s="190">
        <f t="shared" si="114"/>
        <v>0</v>
      </c>
      <c r="AP69" s="190">
        <f t="shared" si="114"/>
        <v>0</v>
      </c>
      <c r="AQ69" s="190">
        <v>0</v>
      </c>
      <c r="AR69" s="518"/>
      <c r="AS69" s="146"/>
    </row>
    <row r="70" spans="1:45" ht="26.25" hidden="1" customHeight="1" thickBot="1" x14ac:dyDescent="0.35">
      <c r="A70" s="435"/>
      <c r="B70" s="435"/>
      <c r="C70" s="435"/>
      <c r="D70" s="455"/>
      <c r="E70" s="208">
        <f>E61+E65+E67</f>
        <v>1186172.6000000001</v>
      </c>
      <c r="F70" s="208">
        <f>F61+F65+F67</f>
        <v>615537.19999999995</v>
      </c>
      <c r="G70" s="209"/>
      <c r="H70" s="208"/>
      <c r="I70" s="208"/>
      <c r="J70" s="209"/>
      <c r="K70" s="208"/>
      <c r="L70" s="208"/>
      <c r="M70" s="209"/>
      <c r="N70" s="208"/>
      <c r="O70" s="208"/>
      <c r="P70" s="209"/>
      <c r="Q70" s="208"/>
      <c r="R70" s="208"/>
      <c r="S70" s="209"/>
      <c r="T70" s="208"/>
      <c r="U70" s="208"/>
      <c r="V70" s="209"/>
      <c r="W70" s="208"/>
      <c r="X70" s="208"/>
      <c r="Y70" s="209"/>
      <c r="Z70" s="208"/>
      <c r="AA70" s="208"/>
      <c r="AB70" s="209"/>
      <c r="AC70" s="208"/>
      <c r="AD70" s="208"/>
      <c r="AE70" s="209"/>
      <c r="AF70" s="208"/>
      <c r="AG70" s="208"/>
      <c r="AH70" s="209"/>
      <c r="AI70" s="208"/>
      <c r="AJ70" s="208"/>
      <c r="AK70" s="209"/>
      <c r="AL70" s="208"/>
      <c r="AM70" s="208"/>
      <c r="AN70" s="209"/>
      <c r="AO70" s="209"/>
      <c r="AP70" s="209"/>
      <c r="AQ70" s="209"/>
      <c r="AR70" s="210"/>
    </row>
    <row r="71" spans="1:45" ht="26.25" customHeight="1" thickBot="1" x14ac:dyDescent="0.35">
      <c r="A71" s="435"/>
      <c r="B71" s="435"/>
      <c r="C71" s="435"/>
      <c r="D71" s="455"/>
      <c r="E71" s="208">
        <f>E61+E65+E67</f>
        <v>1186172.6000000001</v>
      </c>
      <c r="F71" s="208">
        <f>F61+F65+F67</f>
        <v>615537.19999999995</v>
      </c>
      <c r="G71" s="209"/>
      <c r="H71" s="208">
        <f>H61</f>
        <v>39781.1</v>
      </c>
      <c r="I71" s="208">
        <f t="shared" ref="I71:AQ71" si="115">I61</f>
        <v>39781.1</v>
      </c>
      <c r="J71" s="208">
        <f t="shared" si="115"/>
        <v>100</v>
      </c>
      <c r="K71" s="208">
        <f t="shared" si="115"/>
        <v>48892.2</v>
      </c>
      <c r="L71" s="208">
        <f t="shared" si="115"/>
        <v>48892.2</v>
      </c>
      <c r="M71" s="208">
        <f t="shared" si="115"/>
        <v>300</v>
      </c>
      <c r="N71" s="208">
        <f t="shared" si="115"/>
        <v>133252</v>
      </c>
      <c r="O71" s="208">
        <f t="shared" si="115"/>
        <v>133251.9</v>
      </c>
      <c r="P71" s="208">
        <f t="shared" si="115"/>
        <v>300</v>
      </c>
      <c r="Q71" s="208">
        <f t="shared" si="115"/>
        <v>51274.1</v>
      </c>
      <c r="R71" s="208">
        <f t="shared" si="115"/>
        <v>51274.100000000006</v>
      </c>
      <c r="S71" s="208">
        <f t="shared" si="115"/>
        <v>300</v>
      </c>
      <c r="T71" s="208">
        <f t="shared" si="115"/>
        <v>51888.7</v>
      </c>
      <c r="U71" s="208">
        <f t="shared" si="115"/>
        <v>50107.399999999994</v>
      </c>
      <c r="V71" s="208">
        <f t="shared" si="115"/>
        <v>96.567075297704505</v>
      </c>
      <c r="W71" s="208">
        <f t="shared" si="115"/>
        <v>107930.29999999999</v>
      </c>
      <c r="X71" s="208">
        <f t="shared" si="115"/>
        <v>107930.29999999999</v>
      </c>
      <c r="Y71" s="208">
        <f t="shared" si="115"/>
        <v>300</v>
      </c>
      <c r="Z71" s="208">
        <f t="shared" si="115"/>
        <v>411607.19999999995</v>
      </c>
      <c r="AA71" s="208">
        <f t="shared" si="115"/>
        <v>44757.999999999993</v>
      </c>
      <c r="AB71" s="208">
        <f t="shared" si="115"/>
        <v>584.9863442629013</v>
      </c>
      <c r="AC71" s="208">
        <f t="shared" si="115"/>
        <v>54183.199999999997</v>
      </c>
      <c r="AD71" s="208">
        <f t="shared" si="115"/>
        <v>47045.599999999991</v>
      </c>
      <c r="AE71" s="208">
        <f t="shared" si="115"/>
        <v>376.03789981168677</v>
      </c>
      <c r="AF71" s="208">
        <f t="shared" si="115"/>
        <v>54807.099999999991</v>
      </c>
      <c r="AG71" s="208">
        <f t="shared" si="115"/>
        <v>92174.000000000015</v>
      </c>
      <c r="AH71" s="208">
        <f t="shared" si="115"/>
        <v>572.12177770121048</v>
      </c>
      <c r="AI71" s="208">
        <f t="shared" si="115"/>
        <v>48415</v>
      </c>
      <c r="AJ71" s="208">
        <f t="shared" si="115"/>
        <v>0</v>
      </c>
      <c r="AK71" s="208">
        <f t="shared" si="115"/>
        <v>0</v>
      </c>
      <c r="AL71" s="208">
        <f t="shared" si="115"/>
        <v>48415</v>
      </c>
      <c r="AM71" s="208">
        <f t="shared" si="115"/>
        <v>0</v>
      </c>
      <c r="AN71" s="208">
        <f t="shared" si="115"/>
        <v>0</v>
      </c>
      <c r="AO71" s="208">
        <f t="shared" si="115"/>
        <v>134002.6</v>
      </c>
      <c r="AP71" s="208">
        <f t="shared" si="115"/>
        <v>0</v>
      </c>
      <c r="AQ71" s="208">
        <f t="shared" si="115"/>
        <v>0</v>
      </c>
      <c r="AR71" s="210"/>
    </row>
    <row r="72" spans="1:45" s="101" customFormat="1" ht="19.5" customHeight="1" x14ac:dyDescent="0.3">
      <c r="A72" s="504" t="s">
        <v>279</v>
      </c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4"/>
      <c r="AG72" s="504"/>
      <c r="AH72" s="504"/>
      <c r="AI72" s="504"/>
      <c r="AJ72" s="504"/>
      <c r="AK72" s="504"/>
      <c r="AL72" s="504"/>
      <c r="AM72" s="504"/>
      <c r="AN72" s="504"/>
      <c r="AO72" s="504"/>
      <c r="AP72" s="504"/>
      <c r="AQ72" s="504"/>
      <c r="AR72" s="504"/>
    </row>
    <row r="73" spans="1:45" s="102" customFormat="1" ht="71.25" customHeight="1" x14ac:dyDescent="0.3">
      <c r="A73" s="526" t="s">
        <v>280</v>
      </c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7"/>
    </row>
    <row r="74" spans="1:45" s="102" customFormat="1" ht="35.25" customHeight="1" x14ac:dyDescent="0.4">
      <c r="A74" s="528" t="s">
        <v>328</v>
      </c>
      <c r="B74" s="528"/>
      <c r="C74" s="528"/>
      <c r="D74" s="528"/>
      <c r="E74" s="456" t="s">
        <v>336</v>
      </c>
      <c r="F74" s="457" t="s">
        <v>329</v>
      </c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9"/>
      <c r="AE74" s="458"/>
      <c r="AF74" s="458"/>
      <c r="AG74" s="461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</row>
    <row r="75" spans="1:45" s="102" customFormat="1" ht="27" customHeight="1" x14ac:dyDescent="0.35">
      <c r="A75" s="528" t="s">
        <v>330</v>
      </c>
      <c r="B75" s="528"/>
      <c r="C75" s="528"/>
      <c r="D75" s="52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9"/>
      <c r="AE75" s="458"/>
      <c r="AF75" s="458"/>
      <c r="AG75" s="461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</row>
    <row r="76" spans="1:45" s="102" customFormat="1" ht="42" customHeight="1" x14ac:dyDescent="0.4">
      <c r="A76" s="501" t="s">
        <v>337</v>
      </c>
      <c r="B76" s="501"/>
      <c r="C76" s="501"/>
      <c r="D76" s="501"/>
      <c r="E76" s="317" t="s">
        <v>340</v>
      </c>
      <c r="F76" s="503" t="s">
        <v>339</v>
      </c>
      <c r="G76" s="503"/>
      <c r="H76" s="316"/>
      <c r="I76" s="502" t="s">
        <v>366</v>
      </c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212"/>
      <c r="V76" s="212"/>
      <c r="W76" s="212"/>
      <c r="X76" s="212"/>
      <c r="Y76" s="212"/>
      <c r="Z76" s="212"/>
      <c r="AA76" s="212"/>
      <c r="AB76" s="212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</row>
    <row r="77" spans="1:45" ht="22.5" customHeight="1" x14ac:dyDescent="0.4">
      <c r="A77" s="213" t="s">
        <v>338</v>
      </c>
      <c r="B77" s="214"/>
      <c r="C77" s="214"/>
      <c r="D77" s="215"/>
      <c r="E77" s="216"/>
      <c r="F77" s="216"/>
      <c r="G77" s="216"/>
      <c r="H77" s="214"/>
      <c r="I77" s="213" t="s">
        <v>367</v>
      </c>
      <c r="J77" s="214"/>
      <c r="K77" s="214"/>
      <c r="L77" s="215"/>
      <c r="M77" s="216"/>
      <c r="N77" s="216"/>
      <c r="O77" s="216"/>
      <c r="P77" s="217"/>
      <c r="Q77" s="214"/>
      <c r="R77" s="214"/>
      <c r="S77" s="215"/>
      <c r="T77" s="216"/>
      <c r="U77" s="216"/>
      <c r="V77" s="216"/>
      <c r="W77" s="214"/>
      <c r="X77" s="214"/>
      <c r="Y77" s="214"/>
      <c r="Z77" s="214"/>
      <c r="AA77" s="214"/>
      <c r="AB77" s="214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8"/>
      <c r="AQ77" s="218"/>
      <c r="AR77" s="219"/>
    </row>
    <row r="80" spans="1:45" ht="18" x14ac:dyDescent="0.35">
      <c r="A80" s="116"/>
      <c r="B80" s="114"/>
      <c r="C80" s="114"/>
      <c r="D80" s="117"/>
      <c r="E80" s="118"/>
      <c r="F80" s="118"/>
      <c r="G80" s="118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4"/>
      <c r="AJ80" s="114"/>
      <c r="AK80" s="114"/>
      <c r="AL80" s="115"/>
      <c r="AM80" s="115"/>
      <c r="AN80" s="115"/>
      <c r="AO80" s="119"/>
      <c r="AP80" s="95"/>
      <c r="AQ80" s="95"/>
    </row>
    <row r="81" spans="1:44" x14ac:dyDescent="0.3">
      <c r="A81" s="104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L81" s="105"/>
      <c r="AM81" s="105"/>
      <c r="AN81" s="105"/>
      <c r="AO81" s="95"/>
      <c r="AP81" s="95"/>
      <c r="AQ81" s="95"/>
    </row>
    <row r="82" spans="1:44" x14ac:dyDescent="0.3">
      <c r="A82" s="104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L82" s="105"/>
      <c r="AM82" s="105"/>
      <c r="AN82" s="105"/>
      <c r="AO82" s="95"/>
      <c r="AP82" s="95"/>
      <c r="AQ82" s="95"/>
    </row>
    <row r="83" spans="1:44" x14ac:dyDescent="0.3">
      <c r="A83" s="104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L83" s="105"/>
      <c r="AM83" s="105"/>
      <c r="AN83" s="105"/>
      <c r="AO83" s="95"/>
      <c r="AP83" s="95"/>
      <c r="AQ83" s="95"/>
    </row>
    <row r="84" spans="1:44" ht="14.25" customHeight="1" x14ac:dyDescent="0.3">
      <c r="A84" s="104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L84" s="105"/>
      <c r="AM84" s="105"/>
      <c r="AN84" s="105"/>
      <c r="AO84" s="95"/>
      <c r="AP84" s="95"/>
      <c r="AQ84" s="95"/>
    </row>
    <row r="85" spans="1:44" x14ac:dyDescent="0.3">
      <c r="A85" s="106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L85" s="105"/>
      <c r="AM85" s="105"/>
      <c r="AN85" s="105"/>
      <c r="AO85" s="95"/>
      <c r="AP85" s="95"/>
      <c r="AQ85" s="95"/>
    </row>
    <row r="86" spans="1:44" x14ac:dyDescent="0.3">
      <c r="A86" s="104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L86" s="105"/>
      <c r="AM86" s="105"/>
      <c r="AN86" s="105"/>
      <c r="AO86" s="95"/>
      <c r="AP86" s="95"/>
      <c r="AQ86" s="95"/>
    </row>
    <row r="87" spans="1:44" x14ac:dyDescent="0.3">
      <c r="A87" s="104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L87" s="105"/>
      <c r="AM87" s="105"/>
      <c r="AN87" s="105"/>
      <c r="AO87" s="95"/>
      <c r="AP87" s="95"/>
      <c r="AQ87" s="95"/>
    </row>
    <row r="88" spans="1:44" x14ac:dyDescent="0.3">
      <c r="A88" s="104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L88" s="105"/>
      <c r="AM88" s="105"/>
      <c r="AN88" s="105"/>
      <c r="AO88" s="95"/>
      <c r="AP88" s="95"/>
      <c r="AQ88" s="95"/>
    </row>
    <row r="89" spans="1:44" x14ac:dyDescent="0.3">
      <c r="A89" s="104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L89" s="105"/>
      <c r="AM89" s="105"/>
      <c r="AN89" s="105"/>
      <c r="AO89" s="95"/>
      <c r="AP89" s="95"/>
      <c r="AQ89" s="95"/>
    </row>
    <row r="90" spans="1:44" ht="12.75" customHeight="1" x14ac:dyDescent="0.3">
      <c r="A90" s="104"/>
    </row>
    <row r="91" spans="1:44" x14ac:dyDescent="0.3">
      <c r="A91" s="106"/>
    </row>
    <row r="92" spans="1:44" x14ac:dyDescent="0.3">
      <c r="A92" s="104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L92" s="109"/>
      <c r="AM92" s="109"/>
      <c r="AN92" s="109"/>
    </row>
    <row r="93" spans="1:44" s="103" customFormat="1" x14ac:dyDescent="0.3">
      <c r="A93" s="104"/>
      <c r="D93" s="107"/>
      <c r="E93" s="108"/>
      <c r="F93" s="108"/>
      <c r="G93" s="108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L93" s="109"/>
      <c r="AM93" s="109"/>
      <c r="AN93" s="109"/>
      <c r="AR93" s="95"/>
    </row>
    <row r="94" spans="1:44" s="103" customFormat="1" x14ac:dyDescent="0.3">
      <c r="A94" s="104"/>
      <c r="D94" s="107"/>
      <c r="E94" s="108"/>
      <c r="F94" s="108"/>
      <c r="G94" s="108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L94" s="109"/>
      <c r="AM94" s="109"/>
      <c r="AN94" s="109"/>
      <c r="AR94" s="95"/>
    </row>
    <row r="95" spans="1:44" s="103" customFormat="1" x14ac:dyDescent="0.3">
      <c r="A95" s="104"/>
      <c r="D95" s="107"/>
      <c r="E95" s="108"/>
      <c r="F95" s="108"/>
      <c r="G95" s="108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L95" s="109"/>
      <c r="AM95" s="109"/>
      <c r="AN95" s="109"/>
      <c r="AR95" s="95"/>
    </row>
    <row r="96" spans="1:44" s="103" customFormat="1" x14ac:dyDescent="0.3">
      <c r="A96" s="104"/>
      <c r="D96" s="107"/>
      <c r="E96" s="108"/>
      <c r="F96" s="108"/>
      <c r="G96" s="108"/>
      <c r="AR96" s="95"/>
    </row>
    <row r="102" spans="4:44" s="103" customFormat="1" ht="49.5" customHeight="1" x14ac:dyDescent="0.3">
      <c r="D102" s="107"/>
      <c r="E102" s="108"/>
      <c r="F102" s="108"/>
      <c r="G102" s="108"/>
      <c r="AR102" s="95"/>
    </row>
  </sheetData>
  <mergeCells count="125">
    <mergeCell ref="AF41:AF42"/>
    <mergeCell ref="AG41:AG42"/>
    <mergeCell ref="AH41:AH42"/>
    <mergeCell ref="AO41:AO42"/>
    <mergeCell ref="Y41:Y42"/>
    <mergeCell ref="Z41:Z42"/>
    <mergeCell ref="AA41:AA42"/>
    <mergeCell ref="AB41:AB42"/>
    <mergeCell ref="AJ41:AJ42"/>
    <mergeCell ref="AI41:AI42"/>
    <mergeCell ref="AC41:AC42"/>
    <mergeCell ref="AD41:AD42"/>
    <mergeCell ref="AE41:AE42"/>
    <mergeCell ref="AP41:AP42"/>
    <mergeCell ref="AQ41:AQ42"/>
    <mergeCell ref="AR14:AR18"/>
    <mergeCell ref="AR19:AR23"/>
    <mergeCell ref="AL41:AL42"/>
    <mergeCell ref="AM41:AM42"/>
    <mergeCell ref="AN41:AN42"/>
    <mergeCell ref="AR38:AR42"/>
    <mergeCell ref="AK41:AK42"/>
    <mergeCell ref="U41:U42"/>
    <mergeCell ref="W41:W42"/>
    <mergeCell ref="X41:X42"/>
    <mergeCell ref="O41:O42"/>
    <mergeCell ref="P41:P42"/>
    <mergeCell ref="Q41:Q42"/>
    <mergeCell ref="R41:R42"/>
    <mergeCell ref="S41:S42"/>
    <mergeCell ref="F41:F42"/>
    <mergeCell ref="H41:H42"/>
    <mergeCell ref="I41:I42"/>
    <mergeCell ref="J41:J42"/>
    <mergeCell ref="K41:K42"/>
    <mergeCell ref="L41:L42"/>
    <mergeCell ref="M41:M42"/>
    <mergeCell ref="N41:N42"/>
    <mergeCell ref="T41:T42"/>
    <mergeCell ref="C33:C37"/>
    <mergeCell ref="A43:A44"/>
    <mergeCell ref="C45:C47"/>
    <mergeCell ref="A10:C13"/>
    <mergeCell ref="AR33:AR37"/>
    <mergeCell ref="C53:C54"/>
    <mergeCell ref="AR53:AR54"/>
    <mergeCell ref="A24:C28"/>
    <mergeCell ref="B43:B44"/>
    <mergeCell ref="C43:C44"/>
    <mergeCell ref="AR43:AR44"/>
    <mergeCell ref="AR48:AR51"/>
    <mergeCell ref="A52:AR52"/>
    <mergeCell ref="A53:A54"/>
    <mergeCell ref="B53:B54"/>
    <mergeCell ref="A45:A47"/>
    <mergeCell ref="B45:B47"/>
    <mergeCell ref="C30:C32"/>
    <mergeCell ref="AR45:AR47"/>
    <mergeCell ref="A38:A42"/>
    <mergeCell ref="B38:B42"/>
    <mergeCell ref="C38:C42"/>
    <mergeCell ref="D41:D42"/>
    <mergeCell ref="E41:E42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K7:M7"/>
    <mergeCell ref="N7:P7"/>
    <mergeCell ref="Z7:AB7"/>
    <mergeCell ref="AC7:AE7"/>
    <mergeCell ref="AF7:AH7"/>
    <mergeCell ref="AI7:AK7"/>
    <mergeCell ref="AL7:AN7"/>
    <mergeCell ref="W7:Y7"/>
    <mergeCell ref="A19:C23"/>
    <mergeCell ref="Q7:S7"/>
    <mergeCell ref="A29:AR29"/>
    <mergeCell ref="A30:A32"/>
    <mergeCell ref="B30:B32"/>
    <mergeCell ref="A59:AR59"/>
    <mergeCell ref="AR55:AR56"/>
    <mergeCell ref="A57:A58"/>
    <mergeCell ref="B57:B58"/>
    <mergeCell ref="C57:C58"/>
    <mergeCell ref="AR57:AR58"/>
    <mergeCell ref="A55:A56"/>
    <mergeCell ref="B55:B56"/>
    <mergeCell ref="C55:C56"/>
    <mergeCell ref="AR10:AR13"/>
    <mergeCell ref="A14:C18"/>
    <mergeCell ref="AR30:AR32"/>
    <mergeCell ref="AR24:AR28"/>
    <mergeCell ref="A48:A51"/>
    <mergeCell ref="B48:B51"/>
    <mergeCell ref="C48:C51"/>
    <mergeCell ref="A33:A37"/>
    <mergeCell ref="B33:B37"/>
    <mergeCell ref="A76:D76"/>
    <mergeCell ref="I76:T76"/>
    <mergeCell ref="F76:G76"/>
    <mergeCell ref="A72:AR72"/>
    <mergeCell ref="A60:AR60"/>
    <mergeCell ref="A61:C64"/>
    <mergeCell ref="AR61:AR64"/>
    <mergeCell ref="A65:C66"/>
    <mergeCell ref="A67:C69"/>
    <mergeCell ref="AR67:AR69"/>
    <mergeCell ref="AR65:AR66"/>
    <mergeCell ref="A73:AR73"/>
    <mergeCell ref="A74:D74"/>
    <mergeCell ref="A75:D75"/>
  </mergeCells>
  <pageMargins left="0.59055118110236227" right="0.59055118110236227" top="1.1811023622047245" bottom="0.39370078740157483" header="0" footer="0"/>
  <pageSetup paperSize="9" scale="25" orientation="landscape" r:id="rId1"/>
  <headerFooter>
    <oddFooter>&amp;C&amp;"Times New Roman,обычный"&amp;8Страница  &amp;P из &amp;N</oddFooter>
  </headerFooter>
  <rowBreaks count="1" manualBreakCount="1">
    <brk id="41" max="53" man="1"/>
  </rowBreaks>
  <ignoredErrors>
    <ignoredError sqref="G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11" zoomScale="71" zoomScaleNormal="71" workbookViewId="0">
      <selection activeCell="H12" sqref="H12"/>
    </sheetView>
  </sheetViews>
  <sheetFormatPr defaultColWidth="9.109375" defaultRowHeight="13.8" x14ac:dyDescent="0.25"/>
  <cols>
    <col min="1" max="1" width="4" style="122" customWidth="1"/>
    <col min="2" max="2" width="31" style="123" customWidth="1"/>
    <col min="3" max="3" width="14.88671875" style="123" customWidth="1"/>
    <col min="4" max="4" width="12" style="123" customWidth="1"/>
    <col min="5" max="5" width="11.44140625" style="123" customWidth="1"/>
    <col min="6" max="6" width="9.88671875" style="123" customWidth="1"/>
    <col min="7" max="7" width="13.6640625" style="123" customWidth="1"/>
    <col min="8" max="8" width="12.44140625" style="123" customWidth="1"/>
    <col min="9" max="9" width="11.33203125" style="123" customWidth="1"/>
    <col min="10" max="10" width="9.33203125" style="123" customWidth="1"/>
    <col min="11" max="11" width="10.33203125" style="123" customWidth="1"/>
    <col min="12" max="12" width="11" style="123" customWidth="1"/>
    <col min="13" max="13" width="12.44140625" style="123" customWidth="1"/>
    <col min="14" max="14" width="10.33203125" style="123" customWidth="1"/>
    <col min="15" max="15" width="10.5546875" style="123" customWidth="1"/>
    <col min="16" max="16" width="10.33203125" style="123" customWidth="1"/>
    <col min="17" max="17" width="10" style="123" customWidth="1"/>
    <col min="18" max="18" width="8.88671875" style="123" customWidth="1"/>
    <col min="19" max="19" width="37.44140625" style="123" customWidth="1"/>
    <col min="20" max="16384" width="9.109375" style="123"/>
  </cols>
  <sheetData>
    <row r="1" spans="1:27" x14ac:dyDescent="0.2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124" customFormat="1" ht="25.5" customHeight="1" thickBot="1" x14ac:dyDescent="0.35">
      <c r="A2" s="662" t="s">
        <v>373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74"/>
      <c r="T2" s="174"/>
      <c r="U2" s="174"/>
      <c r="V2" s="174"/>
      <c r="W2" s="174"/>
      <c r="X2" s="174"/>
      <c r="Y2" s="174"/>
      <c r="Z2" s="174"/>
      <c r="AA2" s="174"/>
    </row>
    <row r="3" spans="1:27" s="124" customFormat="1" ht="15.75" hidden="1" customHeight="1" x14ac:dyDescent="0.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74"/>
      <c r="T3" s="174"/>
      <c r="U3" s="174"/>
      <c r="V3" s="174"/>
      <c r="W3" s="174"/>
      <c r="X3" s="174"/>
      <c r="Y3" s="174"/>
      <c r="Z3" s="174"/>
      <c r="AA3" s="174"/>
    </row>
    <row r="4" spans="1:27" s="125" customFormat="1" hidden="1" thickBo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 s="125" customFormat="1" ht="31.5" customHeight="1" thickBot="1" x14ac:dyDescent="0.3">
      <c r="A5" s="663" t="s">
        <v>0</v>
      </c>
      <c r="B5" s="665" t="s">
        <v>282</v>
      </c>
      <c r="C5" s="665" t="s">
        <v>263</v>
      </c>
      <c r="D5" s="667" t="s">
        <v>327</v>
      </c>
      <c r="E5" s="667"/>
      <c r="F5" s="667"/>
      <c r="G5" s="669" t="s">
        <v>255</v>
      </c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7" t="s">
        <v>281</v>
      </c>
      <c r="T5" s="176"/>
      <c r="U5" s="176"/>
      <c r="V5" s="176"/>
      <c r="W5" s="176"/>
      <c r="X5" s="176"/>
      <c r="Y5" s="176"/>
      <c r="Z5" s="176"/>
      <c r="AA5" s="176"/>
    </row>
    <row r="6" spans="1:27" s="125" customFormat="1" ht="69.75" customHeight="1" thickBot="1" x14ac:dyDescent="0.3">
      <c r="A6" s="664"/>
      <c r="B6" s="666"/>
      <c r="C6" s="666"/>
      <c r="D6" s="668"/>
      <c r="E6" s="668"/>
      <c r="F6" s="668"/>
      <c r="G6" s="671" t="s">
        <v>342</v>
      </c>
      <c r="H6" s="672"/>
      <c r="I6" s="673"/>
      <c r="J6" s="674" t="s">
        <v>341</v>
      </c>
      <c r="K6" s="675"/>
      <c r="L6" s="676"/>
      <c r="M6" s="671" t="s">
        <v>343</v>
      </c>
      <c r="N6" s="672"/>
      <c r="O6" s="673"/>
      <c r="P6" s="674" t="s">
        <v>344</v>
      </c>
      <c r="Q6" s="675"/>
      <c r="R6" s="676"/>
      <c r="S6" s="678"/>
      <c r="T6" s="176"/>
      <c r="U6" s="176"/>
      <c r="V6" s="176"/>
      <c r="W6" s="176"/>
      <c r="X6" s="176"/>
      <c r="Y6" s="176"/>
      <c r="Z6" s="176"/>
      <c r="AA6" s="176"/>
    </row>
    <row r="7" spans="1:27" s="126" customFormat="1" ht="18" thickBot="1" x14ac:dyDescent="0.25">
      <c r="A7" s="419"/>
      <c r="B7" s="420"/>
      <c r="C7" s="420"/>
      <c r="D7" s="420" t="s">
        <v>20</v>
      </c>
      <c r="E7" s="421" t="s">
        <v>21</v>
      </c>
      <c r="F7" s="420" t="s">
        <v>19</v>
      </c>
      <c r="G7" s="421" t="s">
        <v>20</v>
      </c>
      <c r="H7" s="420" t="s">
        <v>21</v>
      </c>
      <c r="I7" s="420" t="s">
        <v>19</v>
      </c>
      <c r="J7" s="421" t="s">
        <v>20</v>
      </c>
      <c r="K7" s="420" t="s">
        <v>21</v>
      </c>
      <c r="L7" s="421" t="s">
        <v>19</v>
      </c>
      <c r="M7" s="422" t="s">
        <v>20</v>
      </c>
      <c r="N7" s="422" t="s">
        <v>21</v>
      </c>
      <c r="O7" s="423" t="s">
        <v>19</v>
      </c>
      <c r="P7" s="420" t="s">
        <v>20</v>
      </c>
      <c r="Q7" s="420" t="s">
        <v>21</v>
      </c>
      <c r="R7" s="421" t="s">
        <v>19</v>
      </c>
      <c r="S7" s="678"/>
      <c r="T7" s="177"/>
      <c r="U7" s="177"/>
      <c r="V7" s="177"/>
      <c r="W7" s="177"/>
      <c r="X7" s="177"/>
      <c r="Y7" s="177"/>
      <c r="Z7" s="177"/>
      <c r="AA7" s="177"/>
    </row>
    <row r="8" spans="1:27" s="126" customFormat="1" ht="162" customHeight="1" thickBot="1" x14ac:dyDescent="0.35">
      <c r="A8" s="388" t="s">
        <v>305</v>
      </c>
      <c r="B8" s="389" t="s">
        <v>306</v>
      </c>
      <c r="C8" s="390">
        <v>1</v>
      </c>
      <c r="D8" s="391">
        <v>1</v>
      </c>
      <c r="E8" s="391">
        <v>1</v>
      </c>
      <c r="F8" s="391">
        <v>100</v>
      </c>
      <c r="G8" s="391">
        <v>1</v>
      </c>
      <c r="H8" s="391">
        <v>1</v>
      </c>
      <c r="I8" s="391">
        <v>100</v>
      </c>
      <c r="J8" s="391">
        <v>1</v>
      </c>
      <c r="K8" s="391">
        <v>1</v>
      </c>
      <c r="L8" s="391">
        <v>100</v>
      </c>
      <c r="M8" s="392">
        <v>1</v>
      </c>
      <c r="N8" s="392">
        <v>1</v>
      </c>
      <c r="O8" s="392"/>
      <c r="P8" s="391">
        <v>1</v>
      </c>
      <c r="Q8" s="393"/>
      <c r="R8" s="394"/>
      <c r="S8" s="395"/>
      <c r="T8" s="177"/>
      <c r="U8" s="177"/>
      <c r="V8" s="177"/>
      <c r="W8" s="177"/>
      <c r="X8" s="177"/>
      <c r="Y8" s="177"/>
      <c r="Z8" s="177"/>
      <c r="AA8" s="177"/>
    </row>
    <row r="9" spans="1:27" s="126" customFormat="1" ht="138" customHeight="1" x14ac:dyDescent="0.3">
      <c r="A9" s="396" t="s">
        <v>307</v>
      </c>
      <c r="B9" s="397" t="s">
        <v>308</v>
      </c>
      <c r="C9" s="398">
        <v>1</v>
      </c>
      <c r="D9" s="391">
        <v>1</v>
      </c>
      <c r="E9" s="391">
        <v>1</v>
      </c>
      <c r="F9" s="391">
        <v>100</v>
      </c>
      <c r="G9" s="391">
        <v>1</v>
      </c>
      <c r="H9" s="391">
        <v>1</v>
      </c>
      <c r="I9" s="391">
        <v>100</v>
      </c>
      <c r="J9" s="391">
        <v>1</v>
      </c>
      <c r="K9" s="391">
        <v>1</v>
      </c>
      <c r="L9" s="391">
        <v>100</v>
      </c>
      <c r="M9" s="399">
        <v>1</v>
      </c>
      <c r="N9" s="399">
        <v>1</v>
      </c>
      <c r="O9" s="399"/>
      <c r="P9" s="399">
        <v>1</v>
      </c>
      <c r="Q9" s="400"/>
      <c r="R9" s="401"/>
      <c r="S9" s="395"/>
      <c r="T9" s="177"/>
      <c r="U9" s="177"/>
      <c r="V9" s="177"/>
      <c r="W9" s="177"/>
      <c r="X9" s="177"/>
      <c r="Y9" s="177"/>
      <c r="Z9" s="177"/>
      <c r="AA9" s="177"/>
    </row>
    <row r="10" spans="1:27" s="126" customFormat="1" ht="141.75" customHeight="1" x14ac:dyDescent="0.3">
      <c r="A10" s="396" t="s">
        <v>309</v>
      </c>
      <c r="B10" s="397" t="s">
        <v>310</v>
      </c>
      <c r="C10" s="398">
        <v>40</v>
      </c>
      <c r="D10" s="398">
        <v>40.6</v>
      </c>
      <c r="E10" s="402"/>
      <c r="F10" s="403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5"/>
      <c r="S10" s="406" t="s">
        <v>322</v>
      </c>
      <c r="T10" s="177"/>
      <c r="U10" s="177"/>
      <c r="V10" s="177"/>
      <c r="W10" s="177"/>
      <c r="X10" s="177"/>
      <c r="Y10" s="177"/>
      <c r="Z10" s="177"/>
      <c r="AA10" s="177"/>
    </row>
    <row r="11" spans="1:27" s="126" customFormat="1" ht="110.25" customHeight="1" x14ac:dyDescent="0.3">
      <c r="A11" s="396" t="s">
        <v>311</v>
      </c>
      <c r="B11" s="397" t="s">
        <v>312</v>
      </c>
      <c r="C11" s="407">
        <v>1.01</v>
      </c>
      <c r="D11" s="398" t="s">
        <v>320</v>
      </c>
      <c r="E11" s="402"/>
      <c r="F11" s="403"/>
      <c r="G11" s="398"/>
      <c r="H11" s="404"/>
      <c r="I11" s="404"/>
      <c r="J11" s="398"/>
      <c r="K11" s="404"/>
      <c r="L11" s="404"/>
      <c r="M11" s="398"/>
      <c r="N11" s="404"/>
      <c r="O11" s="404"/>
      <c r="P11" s="398"/>
      <c r="Q11" s="404"/>
      <c r="R11" s="405"/>
      <c r="S11" s="406" t="s">
        <v>323</v>
      </c>
      <c r="T11" s="177"/>
      <c r="U11" s="177"/>
      <c r="V11" s="177"/>
      <c r="W11" s="177"/>
      <c r="X11" s="177"/>
      <c r="Y11" s="177"/>
      <c r="Z11" s="177"/>
      <c r="AA11" s="177"/>
    </row>
    <row r="12" spans="1:27" s="126" customFormat="1" ht="409.5" customHeight="1" thickBot="1" x14ac:dyDescent="0.35">
      <c r="A12" s="396" t="s">
        <v>313</v>
      </c>
      <c r="B12" s="397" t="s">
        <v>314</v>
      </c>
      <c r="C12" s="398">
        <v>6</v>
      </c>
      <c r="D12" s="398">
        <v>7</v>
      </c>
      <c r="E12" s="747">
        <f>SUM(H12)</f>
        <v>7</v>
      </c>
      <c r="F12" s="748">
        <f>SUM(H12)</f>
        <v>7</v>
      </c>
      <c r="G12" s="392">
        <v>7</v>
      </c>
      <c r="H12" s="392">
        <v>7</v>
      </c>
      <c r="I12" s="392">
        <v>100</v>
      </c>
      <c r="J12" s="404"/>
      <c r="K12" s="404"/>
      <c r="L12" s="404"/>
      <c r="M12" s="404"/>
      <c r="N12" s="404"/>
      <c r="O12" s="404"/>
      <c r="P12" s="392"/>
      <c r="Q12" s="404"/>
      <c r="R12" s="404"/>
      <c r="S12" s="430" t="s">
        <v>365</v>
      </c>
      <c r="T12" s="177"/>
      <c r="U12" s="177"/>
      <c r="V12" s="177"/>
      <c r="W12" s="177"/>
      <c r="X12" s="177"/>
      <c r="Y12" s="177"/>
      <c r="Z12" s="177"/>
      <c r="AA12" s="177"/>
    </row>
    <row r="13" spans="1:27" s="126" customFormat="1" ht="108" customHeight="1" x14ac:dyDescent="0.3">
      <c r="A13" s="396" t="s">
        <v>315</v>
      </c>
      <c r="B13" s="397" t="s">
        <v>316</v>
      </c>
      <c r="C13" s="398">
        <v>1</v>
      </c>
      <c r="D13" s="391">
        <v>1</v>
      </c>
      <c r="E13" s="391">
        <v>1</v>
      </c>
      <c r="F13" s="391">
        <v>100</v>
      </c>
      <c r="G13" s="391">
        <v>1</v>
      </c>
      <c r="H13" s="391">
        <v>1</v>
      </c>
      <c r="I13" s="391">
        <v>100</v>
      </c>
      <c r="J13" s="399">
        <v>1</v>
      </c>
      <c r="K13" s="391">
        <v>1</v>
      </c>
      <c r="L13" s="391">
        <v>100</v>
      </c>
      <c r="M13" s="399">
        <v>1</v>
      </c>
      <c r="N13" s="400">
        <v>1</v>
      </c>
      <c r="O13" s="400"/>
      <c r="P13" s="399">
        <v>1</v>
      </c>
      <c r="Q13" s="400"/>
      <c r="R13" s="400"/>
      <c r="S13" s="408"/>
      <c r="T13" s="177"/>
      <c r="U13" s="177"/>
      <c r="V13" s="177"/>
      <c r="W13" s="177"/>
      <c r="X13" s="177"/>
      <c r="Y13" s="177"/>
      <c r="Z13" s="177"/>
      <c r="AA13" s="177"/>
    </row>
    <row r="14" spans="1:27" s="126" customFormat="1" ht="138" customHeight="1" x14ac:dyDescent="0.3">
      <c r="A14" s="396" t="s">
        <v>317</v>
      </c>
      <c r="B14" s="397" t="s">
        <v>318</v>
      </c>
      <c r="C14" s="407">
        <v>0.91700000000000004</v>
      </c>
      <c r="D14" s="398" t="s">
        <v>321</v>
      </c>
      <c r="E14" s="409"/>
      <c r="F14" s="409"/>
      <c r="G14" s="398"/>
      <c r="H14" s="404"/>
      <c r="I14" s="404"/>
      <c r="J14" s="398"/>
      <c r="K14" s="404"/>
      <c r="L14" s="404"/>
      <c r="M14" s="398"/>
      <c r="N14" s="404"/>
      <c r="O14" s="404"/>
      <c r="P14" s="398"/>
      <c r="Q14" s="404"/>
      <c r="R14" s="404"/>
      <c r="S14" s="410" t="s">
        <v>323</v>
      </c>
      <c r="T14" s="177"/>
      <c r="U14" s="177"/>
      <c r="V14" s="177"/>
      <c r="W14" s="177"/>
      <c r="X14" s="177"/>
      <c r="Y14" s="177"/>
      <c r="Z14" s="177"/>
      <c r="AA14" s="177"/>
    </row>
    <row r="15" spans="1:27" s="126" customFormat="1" ht="243" customHeight="1" thickBot="1" x14ac:dyDescent="0.35">
      <c r="A15" s="411" t="s">
        <v>319</v>
      </c>
      <c r="B15" s="412" t="s">
        <v>324</v>
      </c>
      <c r="C15" s="413">
        <v>1</v>
      </c>
      <c r="D15" s="413"/>
      <c r="E15" s="414"/>
      <c r="F15" s="414"/>
      <c r="G15" s="413"/>
      <c r="H15" s="415"/>
      <c r="I15" s="416"/>
      <c r="J15" s="413"/>
      <c r="K15" s="416"/>
      <c r="L15" s="416"/>
      <c r="M15" s="413"/>
      <c r="N15" s="416"/>
      <c r="O15" s="416"/>
      <c r="P15" s="413">
        <v>1</v>
      </c>
      <c r="Q15" s="416"/>
      <c r="R15" s="416"/>
      <c r="S15" s="417" t="s">
        <v>369</v>
      </c>
      <c r="T15" s="177"/>
      <c r="U15" s="177"/>
      <c r="V15" s="177"/>
      <c r="W15" s="177"/>
      <c r="X15" s="177"/>
      <c r="Y15" s="177"/>
      <c r="Z15" s="177"/>
      <c r="AA15" s="177"/>
    </row>
    <row r="16" spans="1:27" s="127" customFormat="1" ht="178.5" customHeight="1" thickBot="1" x14ac:dyDescent="0.35">
      <c r="A16" s="411" t="s">
        <v>325</v>
      </c>
      <c r="B16" s="412" t="s">
        <v>326</v>
      </c>
      <c r="C16" s="413">
        <v>1</v>
      </c>
      <c r="D16" s="413"/>
      <c r="E16" s="414"/>
      <c r="F16" s="414"/>
      <c r="G16" s="413">
        <v>1</v>
      </c>
      <c r="H16" s="413">
        <v>1</v>
      </c>
      <c r="I16" s="413">
        <v>1</v>
      </c>
      <c r="J16" s="413">
        <v>1</v>
      </c>
      <c r="K16" s="413">
        <v>1</v>
      </c>
      <c r="L16" s="413">
        <v>1</v>
      </c>
      <c r="M16" s="413">
        <v>1</v>
      </c>
      <c r="N16" s="413">
        <v>1</v>
      </c>
      <c r="O16" s="413"/>
      <c r="P16" s="413">
        <v>1</v>
      </c>
      <c r="Q16" s="416"/>
      <c r="R16" s="416"/>
      <c r="S16" s="418"/>
      <c r="T16" s="179"/>
      <c r="U16" s="180"/>
      <c r="V16" s="180"/>
      <c r="W16" s="180"/>
      <c r="X16" s="180"/>
      <c r="Y16" s="180"/>
      <c r="Z16" s="180"/>
      <c r="AA16" s="180"/>
    </row>
    <row r="17" spans="1:46" s="127" customFormat="1" ht="13.2" x14ac:dyDescent="0.3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180"/>
      <c r="W17" s="180"/>
      <c r="X17" s="180"/>
      <c r="Y17" s="180"/>
      <c r="Z17" s="180"/>
      <c r="AA17" s="180"/>
    </row>
    <row r="18" spans="1:46" s="128" customFormat="1" ht="31.5" customHeight="1" x14ac:dyDescent="0.3">
      <c r="A18" s="502" t="s">
        <v>333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</row>
    <row r="19" spans="1:46" s="128" customFormat="1" ht="17.399999999999999" x14ac:dyDescent="0.3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</row>
    <row r="20" spans="1:46" s="128" customFormat="1" ht="17.399999999999999" x14ac:dyDescent="0.3">
      <c r="A20" s="502" t="s">
        <v>335</v>
      </c>
      <c r="B20" s="502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46" s="128" customFormat="1" ht="43.5" customHeight="1" x14ac:dyDescent="0.3">
      <c r="A21" s="502" t="s">
        <v>331</v>
      </c>
      <c r="B21" s="502"/>
      <c r="C21" s="502"/>
      <c r="D21" s="502"/>
      <c r="E21" s="502"/>
      <c r="F21" s="679" t="s">
        <v>332</v>
      </c>
      <c r="G21" s="679"/>
      <c r="H21" s="679"/>
      <c r="I21" s="679"/>
      <c r="J21" s="502" t="s">
        <v>334</v>
      </c>
      <c r="K21" s="502"/>
      <c r="L21" s="502"/>
      <c r="M21" s="502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</row>
    <row r="22" spans="1:46" s="128" customFormat="1" ht="36.75" customHeight="1" x14ac:dyDescent="0.3">
      <c r="A22" s="162" t="s">
        <v>370</v>
      </c>
      <c r="B22" s="162"/>
      <c r="C22" s="163"/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1:46" s="110" customFormat="1" ht="30" customHeight="1" x14ac:dyDescent="0.3">
      <c r="A23" s="165" t="s">
        <v>371</v>
      </c>
      <c r="B23" s="166"/>
      <c r="C23" s="166"/>
      <c r="D23" s="167"/>
      <c r="E23" s="168"/>
      <c r="F23" s="168"/>
      <c r="G23" s="168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9"/>
      <c r="W23" s="169"/>
      <c r="X23" s="169"/>
      <c r="Y23" s="169"/>
      <c r="Z23" s="169"/>
      <c r="AA23" s="170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</row>
    <row r="24" spans="1:46" s="110" customFormat="1" ht="17.399999999999999" x14ac:dyDescent="0.3">
      <c r="A24" s="165"/>
      <c r="B24" s="166"/>
      <c r="C24" s="166"/>
      <c r="D24" s="167"/>
      <c r="E24" s="168"/>
      <c r="F24" s="168"/>
      <c r="G24" s="168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9"/>
      <c r="W24" s="169"/>
      <c r="X24" s="169"/>
      <c r="Y24" s="169"/>
      <c r="Z24" s="169"/>
      <c r="AA24" s="170"/>
      <c r="AB24" s="131"/>
      <c r="AC24" s="131"/>
      <c r="AD24" s="131"/>
      <c r="AE24" s="131"/>
      <c r="AF24" s="131"/>
      <c r="AG24" s="131"/>
      <c r="AH24" s="131"/>
      <c r="AI24" s="131"/>
      <c r="AJ24" s="131"/>
      <c r="AK24" s="130"/>
      <c r="AL24" s="130"/>
      <c r="AM24" s="130"/>
      <c r="AN24" s="131"/>
      <c r="AO24" s="131"/>
      <c r="AP24" s="131"/>
    </row>
    <row r="25" spans="1:46" s="125" customFormat="1" ht="13.2" x14ac:dyDescent="0.25">
      <c r="A25" s="111"/>
    </row>
  </sheetData>
  <mergeCells count="16">
    <mergeCell ref="A18:AA18"/>
    <mergeCell ref="S5:S7"/>
    <mergeCell ref="A21:E21"/>
    <mergeCell ref="F21:I21"/>
    <mergeCell ref="J21:M21"/>
    <mergeCell ref="A20:B20"/>
    <mergeCell ref="P6:R6"/>
    <mergeCell ref="A2:R2"/>
    <mergeCell ref="A5:A6"/>
    <mergeCell ref="B5:B6"/>
    <mergeCell ref="C5:C6"/>
    <mergeCell ref="D5:F6"/>
    <mergeCell ref="G5:R5"/>
    <mergeCell ref="G6:I6"/>
    <mergeCell ref="J6:L6"/>
    <mergeCell ref="M6:O6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"/>
  <sheetViews>
    <sheetView zoomScale="65" zoomScaleNormal="65" workbookViewId="0">
      <selection activeCell="H25" sqref="H25"/>
    </sheetView>
  </sheetViews>
  <sheetFormatPr defaultColWidth="9.109375" defaultRowHeight="13.2" x14ac:dyDescent="0.25"/>
  <cols>
    <col min="1" max="1" width="3.5546875" style="132" customWidth="1"/>
    <col min="2" max="2" width="25.6640625" style="132" customWidth="1"/>
    <col min="3" max="3" width="11.5546875" style="133" customWidth="1"/>
    <col min="4" max="4" width="18.44140625" style="132" customWidth="1"/>
    <col min="5" max="5" width="15.5546875" style="132" customWidth="1"/>
    <col min="6" max="6" width="16.6640625" style="132" customWidth="1"/>
    <col min="7" max="7" width="16.5546875" style="132" customWidth="1"/>
    <col min="8" max="8" width="23.109375" style="132" customWidth="1"/>
    <col min="9" max="9" width="15.44140625" style="132" customWidth="1"/>
    <col min="10" max="10" width="13.88671875" style="132" customWidth="1"/>
    <col min="11" max="11" width="19.5546875" style="132" customWidth="1"/>
    <col min="12" max="13" width="22" style="132" customWidth="1"/>
    <col min="14" max="14" width="36.33203125" style="132" customWidth="1"/>
    <col min="15" max="247" width="9.109375" style="132"/>
    <col min="248" max="248" width="3.5546875" style="132" customWidth="1"/>
    <col min="249" max="249" width="25.6640625" style="132" customWidth="1"/>
    <col min="250" max="250" width="11.5546875" style="132" customWidth="1"/>
    <col min="251" max="251" width="18.44140625" style="132" customWidth="1"/>
    <col min="252" max="252" width="10.109375" style="132" customWidth="1"/>
    <col min="253" max="253" width="15.5546875" style="132" customWidth="1"/>
    <col min="254" max="254" width="16" style="132" customWidth="1"/>
    <col min="255" max="255" width="7" style="132" customWidth="1"/>
    <col min="256" max="256" width="14.44140625" style="132" customWidth="1"/>
    <col min="257" max="257" width="11" style="132" customWidth="1"/>
    <col min="258" max="259" width="13.88671875" style="132" customWidth="1"/>
    <col min="260" max="260" width="12.109375" style="132" customWidth="1"/>
    <col min="261" max="261" width="13.88671875" style="132" customWidth="1"/>
    <col min="262" max="262" width="11.5546875" style="132" customWidth="1"/>
    <col min="263" max="263" width="15.109375" style="132" customWidth="1"/>
    <col min="264" max="264" width="13.88671875" style="132" customWidth="1"/>
    <col min="265" max="265" width="10.5546875" style="132" customWidth="1"/>
    <col min="266" max="266" width="13.88671875" style="132" customWidth="1"/>
    <col min="267" max="267" width="11.6640625" style="132" customWidth="1"/>
    <col min="268" max="268" width="0" style="132" hidden="1" customWidth="1"/>
    <col min="269" max="269" width="35.109375" style="132" customWidth="1"/>
    <col min="270" max="270" width="36.33203125" style="132" customWidth="1"/>
    <col min="271" max="503" width="9.109375" style="132"/>
    <col min="504" max="504" width="3.5546875" style="132" customWidth="1"/>
    <col min="505" max="505" width="25.6640625" style="132" customWidth="1"/>
    <col min="506" max="506" width="11.5546875" style="132" customWidth="1"/>
    <col min="507" max="507" width="18.44140625" style="132" customWidth="1"/>
    <col min="508" max="508" width="10.109375" style="132" customWidth="1"/>
    <col min="509" max="509" width="15.5546875" style="132" customWidth="1"/>
    <col min="510" max="510" width="16" style="132" customWidth="1"/>
    <col min="511" max="511" width="7" style="132" customWidth="1"/>
    <col min="512" max="512" width="14.44140625" style="132" customWidth="1"/>
    <col min="513" max="513" width="11" style="132" customWidth="1"/>
    <col min="514" max="515" width="13.88671875" style="132" customWidth="1"/>
    <col min="516" max="516" width="12.109375" style="132" customWidth="1"/>
    <col min="517" max="517" width="13.88671875" style="132" customWidth="1"/>
    <col min="518" max="518" width="11.5546875" style="132" customWidth="1"/>
    <col min="519" max="519" width="15.109375" style="132" customWidth="1"/>
    <col min="520" max="520" width="13.88671875" style="132" customWidth="1"/>
    <col min="521" max="521" width="10.5546875" style="132" customWidth="1"/>
    <col min="522" max="522" width="13.88671875" style="132" customWidth="1"/>
    <col min="523" max="523" width="11.6640625" style="132" customWidth="1"/>
    <col min="524" max="524" width="0" style="132" hidden="1" customWidth="1"/>
    <col min="525" max="525" width="35.109375" style="132" customWidth="1"/>
    <col min="526" max="526" width="36.33203125" style="132" customWidth="1"/>
    <col min="527" max="759" width="9.109375" style="132"/>
    <col min="760" max="760" width="3.5546875" style="132" customWidth="1"/>
    <col min="761" max="761" width="25.6640625" style="132" customWidth="1"/>
    <col min="762" max="762" width="11.5546875" style="132" customWidth="1"/>
    <col min="763" max="763" width="18.44140625" style="132" customWidth="1"/>
    <col min="764" max="764" width="10.109375" style="132" customWidth="1"/>
    <col min="765" max="765" width="15.5546875" style="132" customWidth="1"/>
    <col min="766" max="766" width="16" style="132" customWidth="1"/>
    <col min="767" max="767" width="7" style="132" customWidth="1"/>
    <col min="768" max="768" width="14.44140625" style="132" customWidth="1"/>
    <col min="769" max="769" width="11" style="132" customWidth="1"/>
    <col min="770" max="771" width="13.88671875" style="132" customWidth="1"/>
    <col min="772" max="772" width="12.109375" style="132" customWidth="1"/>
    <col min="773" max="773" width="13.88671875" style="132" customWidth="1"/>
    <col min="774" max="774" width="11.5546875" style="132" customWidth="1"/>
    <col min="775" max="775" width="15.109375" style="132" customWidth="1"/>
    <col min="776" max="776" width="13.88671875" style="132" customWidth="1"/>
    <col min="777" max="777" width="10.5546875" style="132" customWidth="1"/>
    <col min="778" max="778" width="13.88671875" style="132" customWidth="1"/>
    <col min="779" max="779" width="11.6640625" style="132" customWidth="1"/>
    <col min="780" max="780" width="0" style="132" hidden="1" customWidth="1"/>
    <col min="781" max="781" width="35.109375" style="132" customWidth="1"/>
    <col min="782" max="782" width="36.33203125" style="132" customWidth="1"/>
    <col min="783" max="1015" width="9.109375" style="132"/>
    <col min="1016" max="1016" width="3.5546875" style="132" customWidth="1"/>
    <col min="1017" max="1017" width="25.6640625" style="132" customWidth="1"/>
    <col min="1018" max="1018" width="11.5546875" style="132" customWidth="1"/>
    <col min="1019" max="1019" width="18.44140625" style="132" customWidth="1"/>
    <col min="1020" max="1020" width="10.109375" style="132" customWidth="1"/>
    <col min="1021" max="1021" width="15.5546875" style="132" customWidth="1"/>
    <col min="1022" max="1022" width="16" style="132" customWidth="1"/>
    <col min="1023" max="1023" width="7" style="132" customWidth="1"/>
    <col min="1024" max="1024" width="14.44140625" style="132" customWidth="1"/>
    <col min="1025" max="1025" width="11" style="132" customWidth="1"/>
    <col min="1026" max="1027" width="13.88671875" style="132" customWidth="1"/>
    <col min="1028" max="1028" width="12.109375" style="132" customWidth="1"/>
    <col min="1029" max="1029" width="13.88671875" style="132" customWidth="1"/>
    <col min="1030" max="1030" width="11.5546875" style="132" customWidth="1"/>
    <col min="1031" max="1031" width="15.109375" style="132" customWidth="1"/>
    <col min="1032" max="1032" width="13.88671875" style="132" customWidth="1"/>
    <col min="1033" max="1033" width="10.5546875" style="132" customWidth="1"/>
    <col min="1034" max="1034" width="13.88671875" style="132" customWidth="1"/>
    <col min="1035" max="1035" width="11.6640625" style="132" customWidth="1"/>
    <col min="1036" max="1036" width="0" style="132" hidden="1" customWidth="1"/>
    <col min="1037" max="1037" width="35.109375" style="132" customWidth="1"/>
    <col min="1038" max="1038" width="36.33203125" style="132" customWidth="1"/>
    <col min="1039" max="1271" width="9.109375" style="132"/>
    <col min="1272" max="1272" width="3.5546875" style="132" customWidth="1"/>
    <col min="1273" max="1273" width="25.6640625" style="132" customWidth="1"/>
    <col min="1274" max="1274" width="11.5546875" style="132" customWidth="1"/>
    <col min="1275" max="1275" width="18.44140625" style="132" customWidth="1"/>
    <col min="1276" max="1276" width="10.109375" style="132" customWidth="1"/>
    <col min="1277" max="1277" width="15.5546875" style="132" customWidth="1"/>
    <col min="1278" max="1278" width="16" style="132" customWidth="1"/>
    <col min="1279" max="1279" width="7" style="132" customWidth="1"/>
    <col min="1280" max="1280" width="14.44140625" style="132" customWidth="1"/>
    <col min="1281" max="1281" width="11" style="132" customWidth="1"/>
    <col min="1282" max="1283" width="13.88671875" style="132" customWidth="1"/>
    <col min="1284" max="1284" width="12.109375" style="132" customWidth="1"/>
    <col min="1285" max="1285" width="13.88671875" style="132" customWidth="1"/>
    <col min="1286" max="1286" width="11.5546875" style="132" customWidth="1"/>
    <col min="1287" max="1287" width="15.109375" style="132" customWidth="1"/>
    <col min="1288" max="1288" width="13.88671875" style="132" customWidth="1"/>
    <col min="1289" max="1289" width="10.5546875" style="132" customWidth="1"/>
    <col min="1290" max="1290" width="13.88671875" style="132" customWidth="1"/>
    <col min="1291" max="1291" width="11.6640625" style="132" customWidth="1"/>
    <col min="1292" max="1292" width="0" style="132" hidden="1" customWidth="1"/>
    <col min="1293" max="1293" width="35.109375" style="132" customWidth="1"/>
    <col min="1294" max="1294" width="36.33203125" style="132" customWidth="1"/>
    <col min="1295" max="1527" width="9.109375" style="132"/>
    <col min="1528" max="1528" width="3.5546875" style="132" customWidth="1"/>
    <col min="1529" max="1529" width="25.6640625" style="132" customWidth="1"/>
    <col min="1530" max="1530" width="11.5546875" style="132" customWidth="1"/>
    <col min="1531" max="1531" width="18.44140625" style="132" customWidth="1"/>
    <col min="1532" max="1532" width="10.109375" style="132" customWidth="1"/>
    <col min="1533" max="1533" width="15.5546875" style="132" customWidth="1"/>
    <col min="1534" max="1534" width="16" style="132" customWidth="1"/>
    <col min="1535" max="1535" width="7" style="132" customWidth="1"/>
    <col min="1536" max="1536" width="14.44140625" style="132" customWidth="1"/>
    <col min="1537" max="1537" width="11" style="132" customWidth="1"/>
    <col min="1538" max="1539" width="13.88671875" style="132" customWidth="1"/>
    <col min="1540" max="1540" width="12.109375" style="132" customWidth="1"/>
    <col min="1541" max="1541" width="13.88671875" style="132" customWidth="1"/>
    <col min="1542" max="1542" width="11.5546875" style="132" customWidth="1"/>
    <col min="1543" max="1543" width="15.109375" style="132" customWidth="1"/>
    <col min="1544" max="1544" width="13.88671875" style="132" customWidth="1"/>
    <col min="1545" max="1545" width="10.5546875" style="132" customWidth="1"/>
    <col min="1546" max="1546" width="13.88671875" style="132" customWidth="1"/>
    <col min="1547" max="1547" width="11.6640625" style="132" customWidth="1"/>
    <col min="1548" max="1548" width="0" style="132" hidden="1" customWidth="1"/>
    <col min="1549" max="1549" width="35.109375" style="132" customWidth="1"/>
    <col min="1550" max="1550" width="36.33203125" style="132" customWidth="1"/>
    <col min="1551" max="1783" width="9.109375" style="132"/>
    <col min="1784" max="1784" width="3.5546875" style="132" customWidth="1"/>
    <col min="1785" max="1785" width="25.6640625" style="132" customWidth="1"/>
    <col min="1786" max="1786" width="11.5546875" style="132" customWidth="1"/>
    <col min="1787" max="1787" width="18.44140625" style="132" customWidth="1"/>
    <col min="1788" max="1788" width="10.109375" style="132" customWidth="1"/>
    <col min="1789" max="1789" width="15.5546875" style="132" customWidth="1"/>
    <col min="1790" max="1790" width="16" style="132" customWidth="1"/>
    <col min="1791" max="1791" width="7" style="132" customWidth="1"/>
    <col min="1792" max="1792" width="14.44140625" style="132" customWidth="1"/>
    <col min="1793" max="1793" width="11" style="132" customWidth="1"/>
    <col min="1794" max="1795" width="13.88671875" style="132" customWidth="1"/>
    <col min="1796" max="1796" width="12.109375" style="132" customWidth="1"/>
    <col min="1797" max="1797" width="13.88671875" style="132" customWidth="1"/>
    <col min="1798" max="1798" width="11.5546875" style="132" customWidth="1"/>
    <col min="1799" max="1799" width="15.109375" style="132" customWidth="1"/>
    <col min="1800" max="1800" width="13.88671875" style="132" customWidth="1"/>
    <col min="1801" max="1801" width="10.5546875" style="132" customWidth="1"/>
    <col min="1802" max="1802" width="13.88671875" style="132" customWidth="1"/>
    <col min="1803" max="1803" width="11.6640625" style="132" customWidth="1"/>
    <col min="1804" max="1804" width="0" style="132" hidden="1" customWidth="1"/>
    <col min="1805" max="1805" width="35.109375" style="132" customWidth="1"/>
    <col min="1806" max="1806" width="36.33203125" style="132" customWidth="1"/>
    <col min="1807" max="2039" width="9.109375" style="132"/>
    <col min="2040" max="2040" width="3.5546875" style="132" customWidth="1"/>
    <col min="2041" max="2041" width="25.6640625" style="132" customWidth="1"/>
    <col min="2042" max="2042" width="11.5546875" style="132" customWidth="1"/>
    <col min="2043" max="2043" width="18.44140625" style="132" customWidth="1"/>
    <col min="2044" max="2044" width="10.109375" style="132" customWidth="1"/>
    <col min="2045" max="2045" width="15.5546875" style="132" customWidth="1"/>
    <col min="2046" max="2046" width="16" style="132" customWidth="1"/>
    <col min="2047" max="2047" width="7" style="132" customWidth="1"/>
    <col min="2048" max="2048" width="14.44140625" style="132" customWidth="1"/>
    <col min="2049" max="2049" width="11" style="132" customWidth="1"/>
    <col min="2050" max="2051" width="13.88671875" style="132" customWidth="1"/>
    <col min="2052" max="2052" width="12.109375" style="132" customWidth="1"/>
    <col min="2053" max="2053" width="13.88671875" style="132" customWidth="1"/>
    <col min="2054" max="2054" width="11.5546875" style="132" customWidth="1"/>
    <col min="2055" max="2055" width="15.109375" style="132" customWidth="1"/>
    <col min="2056" max="2056" width="13.88671875" style="132" customWidth="1"/>
    <col min="2057" max="2057" width="10.5546875" style="132" customWidth="1"/>
    <col min="2058" max="2058" width="13.88671875" style="132" customWidth="1"/>
    <col min="2059" max="2059" width="11.6640625" style="132" customWidth="1"/>
    <col min="2060" max="2060" width="0" style="132" hidden="1" customWidth="1"/>
    <col min="2061" max="2061" width="35.109375" style="132" customWidth="1"/>
    <col min="2062" max="2062" width="36.33203125" style="132" customWidth="1"/>
    <col min="2063" max="2295" width="9.109375" style="132"/>
    <col min="2296" max="2296" width="3.5546875" style="132" customWidth="1"/>
    <col min="2297" max="2297" width="25.6640625" style="132" customWidth="1"/>
    <col min="2298" max="2298" width="11.5546875" style="132" customWidth="1"/>
    <col min="2299" max="2299" width="18.44140625" style="132" customWidth="1"/>
    <col min="2300" max="2300" width="10.109375" style="132" customWidth="1"/>
    <col min="2301" max="2301" width="15.5546875" style="132" customWidth="1"/>
    <col min="2302" max="2302" width="16" style="132" customWidth="1"/>
    <col min="2303" max="2303" width="7" style="132" customWidth="1"/>
    <col min="2304" max="2304" width="14.44140625" style="132" customWidth="1"/>
    <col min="2305" max="2305" width="11" style="132" customWidth="1"/>
    <col min="2306" max="2307" width="13.88671875" style="132" customWidth="1"/>
    <col min="2308" max="2308" width="12.109375" style="132" customWidth="1"/>
    <col min="2309" max="2309" width="13.88671875" style="132" customWidth="1"/>
    <col min="2310" max="2310" width="11.5546875" style="132" customWidth="1"/>
    <col min="2311" max="2311" width="15.109375" style="132" customWidth="1"/>
    <col min="2312" max="2312" width="13.88671875" style="132" customWidth="1"/>
    <col min="2313" max="2313" width="10.5546875" style="132" customWidth="1"/>
    <col min="2314" max="2314" width="13.88671875" style="132" customWidth="1"/>
    <col min="2315" max="2315" width="11.6640625" style="132" customWidth="1"/>
    <col min="2316" max="2316" width="0" style="132" hidden="1" customWidth="1"/>
    <col min="2317" max="2317" width="35.109375" style="132" customWidth="1"/>
    <col min="2318" max="2318" width="36.33203125" style="132" customWidth="1"/>
    <col min="2319" max="2551" width="9.109375" style="132"/>
    <col min="2552" max="2552" width="3.5546875" style="132" customWidth="1"/>
    <col min="2553" max="2553" width="25.6640625" style="132" customWidth="1"/>
    <col min="2554" max="2554" width="11.5546875" style="132" customWidth="1"/>
    <col min="2555" max="2555" width="18.44140625" style="132" customWidth="1"/>
    <col min="2556" max="2556" width="10.109375" style="132" customWidth="1"/>
    <col min="2557" max="2557" width="15.5546875" style="132" customWidth="1"/>
    <col min="2558" max="2558" width="16" style="132" customWidth="1"/>
    <col min="2559" max="2559" width="7" style="132" customWidth="1"/>
    <col min="2560" max="2560" width="14.44140625" style="132" customWidth="1"/>
    <col min="2561" max="2561" width="11" style="132" customWidth="1"/>
    <col min="2562" max="2563" width="13.88671875" style="132" customWidth="1"/>
    <col min="2564" max="2564" width="12.109375" style="132" customWidth="1"/>
    <col min="2565" max="2565" width="13.88671875" style="132" customWidth="1"/>
    <col min="2566" max="2566" width="11.5546875" style="132" customWidth="1"/>
    <col min="2567" max="2567" width="15.109375" style="132" customWidth="1"/>
    <col min="2568" max="2568" width="13.88671875" style="132" customWidth="1"/>
    <col min="2569" max="2569" width="10.5546875" style="132" customWidth="1"/>
    <col min="2570" max="2570" width="13.88671875" style="132" customWidth="1"/>
    <col min="2571" max="2571" width="11.6640625" style="132" customWidth="1"/>
    <col min="2572" max="2572" width="0" style="132" hidden="1" customWidth="1"/>
    <col min="2573" max="2573" width="35.109375" style="132" customWidth="1"/>
    <col min="2574" max="2574" width="36.33203125" style="132" customWidth="1"/>
    <col min="2575" max="2807" width="9.109375" style="132"/>
    <col min="2808" max="2808" width="3.5546875" style="132" customWidth="1"/>
    <col min="2809" max="2809" width="25.6640625" style="132" customWidth="1"/>
    <col min="2810" max="2810" width="11.5546875" style="132" customWidth="1"/>
    <col min="2811" max="2811" width="18.44140625" style="132" customWidth="1"/>
    <col min="2812" max="2812" width="10.109375" style="132" customWidth="1"/>
    <col min="2813" max="2813" width="15.5546875" style="132" customWidth="1"/>
    <col min="2814" max="2814" width="16" style="132" customWidth="1"/>
    <col min="2815" max="2815" width="7" style="132" customWidth="1"/>
    <col min="2816" max="2816" width="14.44140625" style="132" customWidth="1"/>
    <col min="2817" max="2817" width="11" style="132" customWidth="1"/>
    <col min="2818" max="2819" width="13.88671875" style="132" customWidth="1"/>
    <col min="2820" max="2820" width="12.109375" style="132" customWidth="1"/>
    <col min="2821" max="2821" width="13.88671875" style="132" customWidth="1"/>
    <col min="2822" max="2822" width="11.5546875" style="132" customWidth="1"/>
    <col min="2823" max="2823" width="15.109375" style="132" customWidth="1"/>
    <col min="2824" max="2824" width="13.88671875" style="132" customWidth="1"/>
    <col min="2825" max="2825" width="10.5546875" style="132" customWidth="1"/>
    <col min="2826" max="2826" width="13.88671875" style="132" customWidth="1"/>
    <col min="2827" max="2827" width="11.6640625" style="132" customWidth="1"/>
    <col min="2828" max="2828" width="0" style="132" hidden="1" customWidth="1"/>
    <col min="2829" max="2829" width="35.109375" style="132" customWidth="1"/>
    <col min="2830" max="2830" width="36.33203125" style="132" customWidth="1"/>
    <col min="2831" max="3063" width="9.109375" style="132"/>
    <col min="3064" max="3064" width="3.5546875" style="132" customWidth="1"/>
    <col min="3065" max="3065" width="25.6640625" style="132" customWidth="1"/>
    <col min="3066" max="3066" width="11.5546875" style="132" customWidth="1"/>
    <col min="3067" max="3067" width="18.44140625" style="132" customWidth="1"/>
    <col min="3068" max="3068" width="10.109375" style="132" customWidth="1"/>
    <col min="3069" max="3069" width="15.5546875" style="132" customWidth="1"/>
    <col min="3070" max="3070" width="16" style="132" customWidth="1"/>
    <col min="3071" max="3071" width="7" style="132" customWidth="1"/>
    <col min="3072" max="3072" width="14.44140625" style="132" customWidth="1"/>
    <col min="3073" max="3073" width="11" style="132" customWidth="1"/>
    <col min="3074" max="3075" width="13.88671875" style="132" customWidth="1"/>
    <col min="3076" max="3076" width="12.109375" style="132" customWidth="1"/>
    <col min="3077" max="3077" width="13.88671875" style="132" customWidth="1"/>
    <col min="3078" max="3078" width="11.5546875" style="132" customWidth="1"/>
    <col min="3079" max="3079" width="15.109375" style="132" customWidth="1"/>
    <col min="3080" max="3080" width="13.88671875" style="132" customWidth="1"/>
    <col min="3081" max="3081" width="10.5546875" style="132" customWidth="1"/>
    <col min="3082" max="3082" width="13.88671875" style="132" customWidth="1"/>
    <col min="3083" max="3083" width="11.6640625" style="132" customWidth="1"/>
    <col min="3084" max="3084" width="0" style="132" hidden="1" customWidth="1"/>
    <col min="3085" max="3085" width="35.109375" style="132" customWidth="1"/>
    <col min="3086" max="3086" width="36.33203125" style="132" customWidth="1"/>
    <col min="3087" max="3319" width="9.109375" style="132"/>
    <col min="3320" max="3320" width="3.5546875" style="132" customWidth="1"/>
    <col min="3321" max="3321" width="25.6640625" style="132" customWidth="1"/>
    <col min="3322" max="3322" width="11.5546875" style="132" customWidth="1"/>
    <col min="3323" max="3323" width="18.44140625" style="132" customWidth="1"/>
    <col min="3324" max="3324" width="10.109375" style="132" customWidth="1"/>
    <col min="3325" max="3325" width="15.5546875" style="132" customWidth="1"/>
    <col min="3326" max="3326" width="16" style="132" customWidth="1"/>
    <col min="3327" max="3327" width="7" style="132" customWidth="1"/>
    <col min="3328" max="3328" width="14.44140625" style="132" customWidth="1"/>
    <col min="3329" max="3329" width="11" style="132" customWidth="1"/>
    <col min="3330" max="3331" width="13.88671875" style="132" customWidth="1"/>
    <col min="3332" max="3332" width="12.109375" style="132" customWidth="1"/>
    <col min="3333" max="3333" width="13.88671875" style="132" customWidth="1"/>
    <col min="3334" max="3334" width="11.5546875" style="132" customWidth="1"/>
    <col min="3335" max="3335" width="15.109375" style="132" customWidth="1"/>
    <col min="3336" max="3336" width="13.88671875" style="132" customWidth="1"/>
    <col min="3337" max="3337" width="10.5546875" style="132" customWidth="1"/>
    <col min="3338" max="3338" width="13.88671875" style="132" customWidth="1"/>
    <col min="3339" max="3339" width="11.6640625" style="132" customWidth="1"/>
    <col min="3340" max="3340" width="0" style="132" hidden="1" customWidth="1"/>
    <col min="3341" max="3341" width="35.109375" style="132" customWidth="1"/>
    <col min="3342" max="3342" width="36.33203125" style="132" customWidth="1"/>
    <col min="3343" max="3575" width="9.109375" style="132"/>
    <col min="3576" max="3576" width="3.5546875" style="132" customWidth="1"/>
    <col min="3577" max="3577" width="25.6640625" style="132" customWidth="1"/>
    <col min="3578" max="3578" width="11.5546875" style="132" customWidth="1"/>
    <col min="3579" max="3579" width="18.44140625" style="132" customWidth="1"/>
    <col min="3580" max="3580" width="10.109375" style="132" customWidth="1"/>
    <col min="3581" max="3581" width="15.5546875" style="132" customWidth="1"/>
    <col min="3582" max="3582" width="16" style="132" customWidth="1"/>
    <col min="3583" max="3583" width="7" style="132" customWidth="1"/>
    <col min="3584" max="3584" width="14.44140625" style="132" customWidth="1"/>
    <col min="3585" max="3585" width="11" style="132" customWidth="1"/>
    <col min="3586" max="3587" width="13.88671875" style="132" customWidth="1"/>
    <col min="3588" max="3588" width="12.109375" style="132" customWidth="1"/>
    <col min="3589" max="3589" width="13.88671875" style="132" customWidth="1"/>
    <col min="3590" max="3590" width="11.5546875" style="132" customWidth="1"/>
    <col min="3591" max="3591" width="15.109375" style="132" customWidth="1"/>
    <col min="3592" max="3592" width="13.88671875" style="132" customWidth="1"/>
    <col min="3593" max="3593" width="10.5546875" style="132" customWidth="1"/>
    <col min="3594" max="3594" width="13.88671875" style="132" customWidth="1"/>
    <col min="3595" max="3595" width="11.6640625" style="132" customWidth="1"/>
    <col min="3596" max="3596" width="0" style="132" hidden="1" customWidth="1"/>
    <col min="3597" max="3597" width="35.109375" style="132" customWidth="1"/>
    <col min="3598" max="3598" width="36.33203125" style="132" customWidth="1"/>
    <col min="3599" max="3831" width="9.109375" style="132"/>
    <col min="3832" max="3832" width="3.5546875" style="132" customWidth="1"/>
    <col min="3833" max="3833" width="25.6640625" style="132" customWidth="1"/>
    <col min="3834" max="3834" width="11.5546875" style="132" customWidth="1"/>
    <col min="3835" max="3835" width="18.44140625" style="132" customWidth="1"/>
    <col min="3836" max="3836" width="10.109375" style="132" customWidth="1"/>
    <col min="3837" max="3837" width="15.5546875" style="132" customWidth="1"/>
    <col min="3838" max="3838" width="16" style="132" customWidth="1"/>
    <col min="3839" max="3839" width="7" style="132" customWidth="1"/>
    <col min="3840" max="3840" width="14.44140625" style="132" customWidth="1"/>
    <col min="3841" max="3841" width="11" style="132" customWidth="1"/>
    <col min="3842" max="3843" width="13.88671875" style="132" customWidth="1"/>
    <col min="3844" max="3844" width="12.109375" style="132" customWidth="1"/>
    <col min="3845" max="3845" width="13.88671875" style="132" customWidth="1"/>
    <col min="3846" max="3846" width="11.5546875" style="132" customWidth="1"/>
    <col min="3847" max="3847" width="15.109375" style="132" customWidth="1"/>
    <col min="3848" max="3848" width="13.88671875" style="132" customWidth="1"/>
    <col min="3849" max="3849" width="10.5546875" style="132" customWidth="1"/>
    <col min="3850" max="3850" width="13.88671875" style="132" customWidth="1"/>
    <col min="3851" max="3851" width="11.6640625" style="132" customWidth="1"/>
    <col min="3852" max="3852" width="0" style="132" hidden="1" customWidth="1"/>
    <col min="3853" max="3853" width="35.109375" style="132" customWidth="1"/>
    <col min="3854" max="3854" width="36.33203125" style="132" customWidth="1"/>
    <col min="3855" max="4087" width="9.109375" style="132"/>
    <col min="4088" max="4088" width="3.5546875" style="132" customWidth="1"/>
    <col min="4089" max="4089" width="25.6640625" style="132" customWidth="1"/>
    <col min="4090" max="4090" width="11.5546875" style="132" customWidth="1"/>
    <col min="4091" max="4091" width="18.44140625" style="132" customWidth="1"/>
    <col min="4092" max="4092" width="10.109375" style="132" customWidth="1"/>
    <col min="4093" max="4093" width="15.5546875" style="132" customWidth="1"/>
    <col min="4094" max="4094" width="16" style="132" customWidth="1"/>
    <col min="4095" max="4095" width="7" style="132" customWidth="1"/>
    <col min="4096" max="4096" width="14.44140625" style="132" customWidth="1"/>
    <col min="4097" max="4097" width="11" style="132" customWidth="1"/>
    <col min="4098" max="4099" width="13.88671875" style="132" customWidth="1"/>
    <col min="4100" max="4100" width="12.109375" style="132" customWidth="1"/>
    <col min="4101" max="4101" width="13.88671875" style="132" customWidth="1"/>
    <col min="4102" max="4102" width="11.5546875" style="132" customWidth="1"/>
    <col min="4103" max="4103" width="15.109375" style="132" customWidth="1"/>
    <col min="4104" max="4104" width="13.88671875" style="132" customWidth="1"/>
    <col min="4105" max="4105" width="10.5546875" style="132" customWidth="1"/>
    <col min="4106" max="4106" width="13.88671875" style="132" customWidth="1"/>
    <col min="4107" max="4107" width="11.6640625" style="132" customWidth="1"/>
    <col min="4108" max="4108" width="0" style="132" hidden="1" customWidth="1"/>
    <col min="4109" max="4109" width="35.109375" style="132" customWidth="1"/>
    <col min="4110" max="4110" width="36.33203125" style="132" customWidth="1"/>
    <col min="4111" max="4343" width="9.109375" style="132"/>
    <col min="4344" max="4344" width="3.5546875" style="132" customWidth="1"/>
    <col min="4345" max="4345" width="25.6640625" style="132" customWidth="1"/>
    <col min="4346" max="4346" width="11.5546875" style="132" customWidth="1"/>
    <col min="4347" max="4347" width="18.44140625" style="132" customWidth="1"/>
    <col min="4348" max="4348" width="10.109375" style="132" customWidth="1"/>
    <col min="4349" max="4349" width="15.5546875" style="132" customWidth="1"/>
    <col min="4350" max="4350" width="16" style="132" customWidth="1"/>
    <col min="4351" max="4351" width="7" style="132" customWidth="1"/>
    <col min="4352" max="4352" width="14.44140625" style="132" customWidth="1"/>
    <col min="4353" max="4353" width="11" style="132" customWidth="1"/>
    <col min="4354" max="4355" width="13.88671875" style="132" customWidth="1"/>
    <col min="4356" max="4356" width="12.109375" style="132" customWidth="1"/>
    <col min="4357" max="4357" width="13.88671875" style="132" customWidth="1"/>
    <col min="4358" max="4358" width="11.5546875" style="132" customWidth="1"/>
    <col min="4359" max="4359" width="15.109375" style="132" customWidth="1"/>
    <col min="4360" max="4360" width="13.88671875" style="132" customWidth="1"/>
    <col min="4361" max="4361" width="10.5546875" style="132" customWidth="1"/>
    <col min="4362" max="4362" width="13.88671875" style="132" customWidth="1"/>
    <col min="4363" max="4363" width="11.6640625" style="132" customWidth="1"/>
    <col min="4364" max="4364" width="0" style="132" hidden="1" customWidth="1"/>
    <col min="4365" max="4365" width="35.109375" style="132" customWidth="1"/>
    <col min="4366" max="4366" width="36.33203125" style="132" customWidth="1"/>
    <col min="4367" max="4599" width="9.109375" style="132"/>
    <col min="4600" max="4600" width="3.5546875" style="132" customWidth="1"/>
    <col min="4601" max="4601" width="25.6640625" style="132" customWidth="1"/>
    <col min="4602" max="4602" width="11.5546875" style="132" customWidth="1"/>
    <col min="4603" max="4603" width="18.44140625" style="132" customWidth="1"/>
    <col min="4604" max="4604" width="10.109375" style="132" customWidth="1"/>
    <col min="4605" max="4605" width="15.5546875" style="132" customWidth="1"/>
    <col min="4606" max="4606" width="16" style="132" customWidth="1"/>
    <col min="4607" max="4607" width="7" style="132" customWidth="1"/>
    <col min="4608" max="4608" width="14.44140625" style="132" customWidth="1"/>
    <col min="4609" max="4609" width="11" style="132" customWidth="1"/>
    <col min="4610" max="4611" width="13.88671875" style="132" customWidth="1"/>
    <col min="4612" max="4612" width="12.109375" style="132" customWidth="1"/>
    <col min="4613" max="4613" width="13.88671875" style="132" customWidth="1"/>
    <col min="4614" max="4614" width="11.5546875" style="132" customWidth="1"/>
    <col min="4615" max="4615" width="15.109375" style="132" customWidth="1"/>
    <col min="4616" max="4616" width="13.88671875" style="132" customWidth="1"/>
    <col min="4617" max="4617" width="10.5546875" style="132" customWidth="1"/>
    <col min="4618" max="4618" width="13.88671875" style="132" customWidth="1"/>
    <col min="4619" max="4619" width="11.6640625" style="132" customWidth="1"/>
    <col min="4620" max="4620" width="0" style="132" hidden="1" customWidth="1"/>
    <col min="4621" max="4621" width="35.109375" style="132" customWidth="1"/>
    <col min="4622" max="4622" width="36.33203125" style="132" customWidth="1"/>
    <col min="4623" max="4855" width="9.109375" style="132"/>
    <col min="4856" max="4856" width="3.5546875" style="132" customWidth="1"/>
    <col min="4857" max="4857" width="25.6640625" style="132" customWidth="1"/>
    <col min="4858" max="4858" width="11.5546875" style="132" customWidth="1"/>
    <col min="4859" max="4859" width="18.44140625" style="132" customWidth="1"/>
    <col min="4860" max="4860" width="10.109375" style="132" customWidth="1"/>
    <col min="4861" max="4861" width="15.5546875" style="132" customWidth="1"/>
    <col min="4862" max="4862" width="16" style="132" customWidth="1"/>
    <col min="4863" max="4863" width="7" style="132" customWidth="1"/>
    <col min="4864" max="4864" width="14.44140625" style="132" customWidth="1"/>
    <col min="4865" max="4865" width="11" style="132" customWidth="1"/>
    <col min="4866" max="4867" width="13.88671875" style="132" customWidth="1"/>
    <col min="4868" max="4868" width="12.109375" style="132" customWidth="1"/>
    <col min="4869" max="4869" width="13.88671875" style="132" customWidth="1"/>
    <col min="4870" max="4870" width="11.5546875" style="132" customWidth="1"/>
    <col min="4871" max="4871" width="15.109375" style="132" customWidth="1"/>
    <col min="4872" max="4872" width="13.88671875" style="132" customWidth="1"/>
    <col min="4873" max="4873" width="10.5546875" style="132" customWidth="1"/>
    <col min="4874" max="4874" width="13.88671875" style="132" customWidth="1"/>
    <col min="4875" max="4875" width="11.6640625" style="132" customWidth="1"/>
    <col min="4876" max="4876" width="0" style="132" hidden="1" customWidth="1"/>
    <col min="4877" max="4877" width="35.109375" style="132" customWidth="1"/>
    <col min="4878" max="4878" width="36.33203125" style="132" customWidth="1"/>
    <col min="4879" max="5111" width="9.109375" style="132"/>
    <col min="5112" max="5112" width="3.5546875" style="132" customWidth="1"/>
    <col min="5113" max="5113" width="25.6640625" style="132" customWidth="1"/>
    <col min="5114" max="5114" width="11.5546875" style="132" customWidth="1"/>
    <col min="5115" max="5115" width="18.44140625" style="132" customWidth="1"/>
    <col min="5116" max="5116" width="10.109375" style="132" customWidth="1"/>
    <col min="5117" max="5117" width="15.5546875" style="132" customWidth="1"/>
    <col min="5118" max="5118" width="16" style="132" customWidth="1"/>
    <col min="5119" max="5119" width="7" style="132" customWidth="1"/>
    <col min="5120" max="5120" width="14.44140625" style="132" customWidth="1"/>
    <col min="5121" max="5121" width="11" style="132" customWidth="1"/>
    <col min="5122" max="5123" width="13.88671875" style="132" customWidth="1"/>
    <col min="5124" max="5124" width="12.109375" style="132" customWidth="1"/>
    <col min="5125" max="5125" width="13.88671875" style="132" customWidth="1"/>
    <col min="5126" max="5126" width="11.5546875" style="132" customWidth="1"/>
    <col min="5127" max="5127" width="15.109375" style="132" customWidth="1"/>
    <col min="5128" max="5128" width="13.88671875" style="132" customWidth="1"/>
    <col min="5129" max="5129" width="10.5546875" style="132" customWidth="1"/>
    <col min="5130" max="5130" width="13.88671875" style="132" customWidth="1"/>
    <col min="5131" max="5131" width="11.6640625" style="132" customWidth="1"/>
    <col min="5132" max="5132" width="0" style="132" hidden="1" customWidth="1"/>
    <col min="5133" max="5133" width="35.109375" style="132" customWidth="1"/>
    <col min="5134" max="5134" width="36.33203125" style="132" customWidth="1"/>
    <col min="5135" max="5367" width="9.109375" style="132"/>
    <col min="5368" max="5368" width="3.5546875" style="132" customWidth="1"/>
    <col min="5369" max="5369" width="25.6640625" style="132" customWidth="1"/>
    <col min="5370" max="5370" width="11.5546875" style="132" customWidth="1"/>
    <col min="5371" max="5371" width="18.44140625" style="132" customWidth="1"/>
    <col min="5372" max="5372" width="10.109375" style="132" customWidth="1"/>
    <col min="5373" max="5373" width="15.5546875" style="132" customWidth="1"/>
    <col min="5374" max="5374" width="16" style="132" customWidth="1"/>
    <col min="5375" max="5375" width="7" style="132" customWidth="1"/>
    <col min="5376" max="5376" width="14.44140625" style="132" customWidth="1"/>
    <col min="5377" max="5377" width="11" style="132" customWidth="1"/>
    <col min="5378" max="5379" width="13.88671875" style="132" customWidth="1"/>
    <col min="5380" max="5380" width="12.109375" style="132" customWidth="1"/>
    <col min="5381" max="5381" width="13.88671875" style="132" customWidth="1"/>
    <col min="5382" max="5382" width="11.5546875" style="132" customWidth="1"/>
    <col min="5383" max="5383" width="15.109375" style="132" customWidth="1"/>
    <col min="5384" max="5384" width="13.88671875" style="132" customWidth="1"/>
    <col min="5385" max="5385" width="10.5546875" style="132" customWidth="1"/>
    <col min="5386" max="5386" width="13.88671875" style="132" customWidth="1"/>
    <col min="5387" max="5387" width="11.6640625" style="132" customWidth="1"/>
    <col min="5388" max="5388" width="0" style="132" hidden="1" customWidth="1"/>
    <col min="5389" max="5389" width="35.109375" style="132" customWidth="1"/>
    <col min="5390" max="5390" width="36.33203125" style="132" customWidth="1"/>
    <col min="5391" max="5623" width="9.109375" style="132"/>
    <col min="5624" max="5624" width="3.5546875" style="132" customWidth="1"/>
    <col min="5625" max="5625" width="25.6640625" style="132" customWidth="1"/>
    <col min="5626" max="5626" width="11.5546875" style="132" customWidth="1"/>
    <col min="5627" max="5627" width="18.44140625" style="132" customWidth="1"/>
    <col min="5628" max="5628" width="10.109375" style="132" customWidth="1"/>
    <col min="5629" max="5629" width="15.5546875" style="132" customWidth="1"/>
    <col min="5630" max="5630" width="16" style="132" customWidth="1"/>
    <col min="5631" max="5631" width="7" style="132" customWidth="1"/>
    <col min="5632" max="5632" width="14.44140625" style="132" customWidth="1"/>
    <col min="5633" max="5633" width="11" style="132" customWidth="1"/>
    <col min="5634" max="5635" width="13.88671875" style="132" customWidth="1"/>
    <col min="5636" max="5636" width="12.109375" style="132" customWidth="1"/>
    <col min="5637" max="5637" width="13.88671875" style="132" customWidth="1"/>
    <col min="5638" max="5638" width="11.5546875" style="132" customWidth="1"/>
    <col min="5639" max="5639" width="15.109375" style="132" customWidth="1"/>
    <col min="5640" max="5640" width="13.88671875" style="132" customWidth="1"/>
    <col min="5641" max="5641" width="10.5546875" style="132" customWidth="1"/>
    <col min="5642" max="5642" width="13.88671875" style="132" customWidth="1"/>
    <col min="5643" max="5643" width="11.6640625" style="132" customWidth="1"/>
    <col min="5644" max="5644" width="0" style="132" hidden="1" customWidth="1"/>
    <col min="5645" max="5645" width="35.109375" style="132" customWidth="1"/>
    <col min="5646" max="5646" width="36.33203125" style="132" customWidth="1"/>
    <col min="5647" max="5879" width="9.109375" style="132"/>
    <col min="5880" max="5880" width="3.5546875" style="132" customWidth="1"/>
    <col min="5881" max="5881" width="25.6640625" style="132" customWidth="1"/>
    <col min="5882" max="5882" width="11.5546875" style="132" customWidth="1"/>
    <col min="5883" max="5883" width="18.44140625" style="132" customWidth="1"/>
    <col min="5884" max="5884" width="10.109375" style="132" customWidth="1"/>
    <col min="5885" max="5885" width="15.5546875" style="132" customWidth="1"/>
    <col min="5886" max="5886" width="16" style="132" customWidth="1"/>
    <col min="5887" max="5887" width="7" style="132" customWidth="1"/>
    <col min="5888" max="5888" width="14.44140625" style="132" customWidth="1"/>
    <col min="5889" max="5889" width="11" style="132" customWidth="1"/>
    <col min="5890" max="5891" width="13.88671875" style="132" customWidth="1"/>
    <col min="5892" max="5892" width="12.109375" style="132" customWidth="1"/>
    <col min="5893" max="5893" width="13.88671875" style="132" customWidth="1"/>
    <col min="5894" max="5894" width="11.5546875" style="132" customWidth="1"/>
    <col min="5895" max="5895" width="15.109375" style="132" customWidth="1"/>
    <col min="5896" max="5896" width="13.88671875" style="132" customWidth="1"/>
    <col min="5897" max="5897" width="10.5546875" style="132" customWidth="1"/>
    <col min="5898" max="5898" width="13.88671875" style="132" customWidth="1"/>
    <col min="5899" max="5899" width="11.6640625" style="132" customWidth="1"/>
    <col min="5900" max="5900" width="0" style="132" hidden="1" customWidth="1"/>
    <col min="5901" max="5901" width="35.109375" style="132" customWidth="1"/>
    <col min="5902" max="5902" width="36.33203125" style="132" customWidth="1"/>
    <col min="5903" max="6135" width="9.109375" style="132"/>
    <col min="6136" max="6136" width="3.5546875" style="132" customWidth="1"/>
    <col min="6137" max="6137" width="25.6640625" style="132" customWidth="1"/>
    <col min="6138" max="6138" width="11.5546875" style="132" customWidth="1"/>
    <col min="6139" max="6139" width="18.44140625" style="132" customWidth="1"/>
    <col min="6140" max="6140" width="10.109375" style="132" customWidth="1"/>
    <col min="6141" max="6141" width="15.5546875" style="132" customWidth="1"/>
    <col min="6142" max="6142" width="16" style="132" customWidth="1"/>
    <col min="6143" max="6143" width="7" style="132" customWidth="1"/>
    <col min="6144" max="6144" width="14.44140625" style="132" customWidth="1"/>
    <col min="6145" max="6145" width="11" style="132" customWidth="1"/>
    <col min="6146" max="6147" width="13.88671875" style="132" customWidth="1"/>
    <col min="6148" max="6148" width="12.109375" style="132" customWidth="1"/>
    <col min="6149" max="6149" width="13.88671875" style="132" customWidth="1"/>
    <col min="6150" max="6150" width="11.5546875" style="132" customWidth="1"/>
    <col min="6151" max="6151" width="15.109375" style="132" customWidth="1"/>
    <col min="6152" max="6152" width="13.88671875" style="132" customWidth="1"/>
    <col min="6153" max="6153" width="10.5546875" style="132" customWidth="1"/>
    <col min="6154" max="6154" width="13.88671875" style="132" customWidth="1"/>
    <col min="6155" max="6155" width="11.6640625" style="132" customWidth="1"/>
    <col min="6156" max="6156" width="0" style="132" hidden="1" customWidth="1"/>
    <col min="6157" max="6157" width="35.109375" style="132" customWidth="1"/>
    <col min="6158" max="6158" width="36.33203125" style="132" customWidth="1"/>
    <col min="6159" max="6391" width="9.109375" style="132"/>
    <col min="6392" max="6392" width="3.5546875" style="132" customWidth="1"/>
    <col min="6393" max="6393" width="25.6640625" style="132" customWidth="1"/>
    <col min="6394" max="6394" width="11.5546875" style="132" customWidth="1"/>
    <col min="6395" max="6395" width="18.44140625" style="132" customWidth="1"/>
    <col min="6396" max="6396" width="10.109375" style="132" customWidth="1"/>
    <col min="6397" max="6397" width="15.5546875" style="132" customWidth="1"/>
    <col min="6398" max="6398" width="16" style="132" customWidth="1"/>
    <col min="6399" max="6399" width="7" style="132" customWidth="1"/>
    <col min="6400" max="6400" width="14.44140625" style="132" customWidth="1"/>
    <col min="6401" max="6401" width="11" style="132" customWidth="1"/>
    <col min="6402" max="6403" width="13.88671875" style="132" customWidth="1"/>
    <col min="6404" max="6404" width="12.109375" style="132" customWidth="1"/>
    <col min="6405" max="6405" width="13.88671875" style="132" customWidth="1"/>
    <col min="6406" max="6406" width="11.5546875" style="132" customWidth="1"/>
    <col min="6407" max="6407" width="15.109375" style="132" customWidth="1"/>
    <col min="6408" max="6408" width="13.88671875" style="132" customWidth="1"/>
    <col min="6409" max="6409" width="10.5546875" style="132" customWidth="1"/>
    <col min="6410" max="6410" width="13.88671875" style="132" customWidth="1"/>
    <col min="6411" max="6411" width="11.6640625" style="132" customWidth="1"/>
    <col min="6412" max="6412" width="0" style="132" hidden="1" customWidth="1"/>
    <col min="6413" max="6413" width="35.109375" style="132" customWidth="1"/>
    <col min="6414" max="6414" width="36.33203125" style="132" customWidth="1"/>
    <col min="6415" max="6647" width="9.109375" style="132"/>
    <col min="6648" max="6648" width="3.5546875" style="132" customWidth="1"/>
    <col min="6649" max="6649" width="25.6640625" style="132" customWidth="1"/>
    <col min="6650" max="6650" width="11.5546875" style="132" customWidth="1"/>
    <col min="6651" max="6651" width="18.44140625" style="132" customWidth="1"/>
    <col min="6652" max="6652" width="10.109375" style="132" customWidth="1"/>
    <col min="6653" max="6653" width="15.5546875" style="132" customWidth="1"/>
    <col min="6654" max="6654" width="16" style="132" customWidth="1"/>
    <col min="6655" max="6655" width="7" style="132" customWidth="1"/>
    <col min="6656" max="6656" width="14.44140625" style="132" customWidth="1"/>
    <col min="6657" max="6657" width="11" style="132" customWidth="1"/>
    <col min="6658" max="6659" width="13.88671875" style="132" customWidth="1"/>
    <col min="6660" max="6660" width="12.109375" style="132" customWidth="1"/>
    <col min="6661" max="6661" width="13.88671875" style="132" customWidth="1"/>
    <col min="6662" max="6662" width="11.5546875" style="132" customWidth="1"/>
    <col min="6663" max="6663" width="15.109375" style="132" customWidth="1"/>
    <col min="6664" max="6664" width="13.88671875" style="132" customWidth="1"/>
    <col min="6665" max="6665" width="10.5546875" style="132" customWidth="1"/>
    <col min="6666" max="6666" width="13.88671875" style="132" customWidth="1"/>
    <col min="6667" max="6667" width="11.6640625" style="132" customWidth="1"/>
    <col min="6668" max="6668" width="0" style="132" hidden="1" customWidth="1"/>
    <col min="6669" max="6669" width="35.109375" style="132" customWidth="1"/>
    <col min="6670" max="6670" width="36.33203125" style="132" customWidth="1"/>
    <col min="6671" max="6903" width="9.109375" style="132"/>
    <col min="6904" max="6904" width="3.5546875" style="132" customWidth="1"/>
    <col min="6905" max="6905" width="25.6640625" style="132" customWidth="1"/>
    <col min="6906" max="6906" width="11.5546875" style="132" customWidth="1"/>
    <col min="6907" max="6907" width="18.44140625" style="132" customWidth="1"/>
    <col min="6908" max="6908" width="10.109375" style="132" customWidth="1"/>
    <col min="6909" max="6909" width="15.5546875" style="132" customWidth="1"/>
    <col min="6910" max="6910" width="16" style="132" customWidth="1"/>
    <col min="6911" max="6911" width="7" style="132" customWidth="1"/>
    <col min="6912" max="6912" width="14.44140625" style="132" customWidth="1"/>
    <col min="6913" max="6913" width="11" style="132" customWidth="1"/>
    <col min="6914" max="6915" width="13.88671875" style="132" customWidth="1"/>
    <col min="6916" max="6916" width="12.109375" style="132" customWidth="1"/>
    <col min="6917" max="6917" width="13.88671875" style="132" customWidth="1"/>
    <col min="6918" max="6918" width="11.5546875" style="132" customWidth="1"/>
    <col min="6919" max="6919" width="15.109375" style="132" customWidth="1"/>
    <col min="6920" max="6920" width="13.88671875" style="132" customWidth="1"/>
    <col min="6921" max="6921" width="10.5546875" style="132" customWidth="1"/>
    <col min="6922" max="6922" width="13.88671875" style="132" customWidth="1"/>
    <col min="6923" max="6923" width="11.6640625" style="132" customWidth="1"/>
    <col min="6924" max="6924" width="0" style="132" hidden="1" customWidth="1"/>
    <col min="6925" max="6925" width="35.109375" style="132" customWidth="1"/>
    <col min="6926" max="6926" width="36.33203125" style="132" customWidth="1"/>
    <col min="6927" max="7159" width="9.109375" style="132"/>
    <col min="7160" max="7160" width="3.5546875" style="132" customWidth="1"/>
    <col min="7161" max="7161" width="25.6640625" style="132" customWidth="1"/>
    <col min="7162" max="7162" width="11.5546875" style="132" customWidth="1"/>
    <col min="7163" max="7163" width="18.44140625" style="132" customWidth="1"/>
    <col min="7164" max="7164" width="10.109375" style="132" customWidth="1"/>
    <col min="7165" max="7165" width="15.5546875" style="132" customWidth="1"/>
    <col min="7166" max="7166" width="16" style="132" customWidth="1"/>
    <col min="7167" max="7167" width="7" style="132" customWidth="1"/>
    <col min="7168" max="7168" width="14.44140625" style="132" customWidth="1"/>
    <col min="7169" max="7169" width="11" style="132" customWidth="1"/>
    <col min="7170" max="7171" width="13.88671875" style="132" customWidth="1"/>
    <col min="7172" max="7172" width="12.109375" style="132" customWidth="1"/>
    <col min="7173" max="7173" width="13.88671875" style="132" customWidth="1"/>
    <col min="7174" max="7174" width="11.5546875" style="132" customWidth="1"/>
    <col min="7175" max="7175" width="15.109375" style="132" customWidth="1"/>
    <col min="7176" max="7176" width="13.88671875" style="132" customWidth="1"/>
    <col min="7177" max="7177" width="10.5546875" style="132" customWidth="1"/>
    <col min="7178" max="7178" width="13.88671875" style="132" customWidth="1"/>
    <col min="7179" max="7179" width="11.6640625" style="132" customWidth="1"/>
    <col min="7180" max="7180" width="0" style="132" hidden="1" customWidth="1"/>
    <col min="7181" max="7181" width="35.109375" style="132" customWidth="1"/>
    <col min="7182" max="7182" width="36.33203125" style="132" customWidth="1"/>
    <col min="7183" max="7415" width="9.109375" style="132"/>
    <col min="7416" max="7416" width="3.5546875" style="132" customWidth="1"/>
    <col min="7417" max="7417" width="25.6640625" style="132" customWidth="1"/>
    <col min="7418" max="7418" width="11.5546875" style="132" customWidth="1"/>
    <col min="7419" max="7419" width="18.44140625" style="132" customWidth="1"/>
    <col min="7420" max="7420" width="10.109375" style="132" customWidth="1"/>
    <col min="7421" max="7421" width="15.5546875" style="132" customWidth="1"/>
    <col min="7422" max="7422" width="16" style="132" customWidth="1"/>
    <col min="7423" max="7423" width="7" style="132" customWidth="1"/>
    <col min="7424" max="7424" width="14.44140625" style="132" customWidth="1"/>
    <col min="7425" max="7425" width="11" style="132" customWidth="1"/>
    <col min="7426" max="7427" width="13.88671875" style="132" customWidth="1"/>
    <col min="7428" max="7428" width="12.109375" style="132" customWidth="1"/>
    <col min="7429" max="7429" width="13.88671875" style="132" customWidth="1"/>
    <col min="7430" max="7430" width="11.5546875" style="132" customWidth="1"/>
    <col min="7431" max="7431" width="15.109375" style="132" customWidth="1"/>
    <col min="7432" max="7432" width="13.88671875" style="132" customWidth="1"/>
    <col min="7433" max="7433" width="10.5546875" style="132" customWidth="1"/>
    <col min="7434" max="7434" width="13.88671875" style="132" customWidth="1"/>
    <col min="7435" max="7435" width="11.6640625" style="132" customWidth="1"/>
    <col min="7436" max="7436" width="0" style="132" hidden="1" customWidth="1"/>
    <col min="7437" max="7437" width="35.109375" style="132" customWidth="1"/>
    <col min="7438" max="7438" width="36.33203125" style="132" customWidth="1"/>
    <col min="7439" max="7671" width="9.109375" style="132"/>
    <col min="7672" max="7672" width="3.5546875" style="132" customWidth="1"/>
    <col min="7673" max="7673" width="25.6640625" style="132" customWidth="1"/>
    <col min="7674" max="7674" width="11.5546875" style="132" customWidth="1"/>
    <col min="7675" max="7675" width="18.44140625" style="132" customWidth="1"/>
    <col min="7676" max="7676" width="10.109375" style="132" customWidth="1"/>
    <col min="7677" max="7677" width="15.5546875" style="132" customWidth="1"/>
    <col min="7678" max="7678" width="16" style="132" customWidth="1"/>
    <col min="7679" max="7679" width="7" style="132" customWidth="1"/>
    <col min="7680" max="7680" width="14.44140625" style="132" customWidth="1"/>
    <col min="7681" max="7681" width="11" style="132" customWidth="1"/>
    <col min="7682" max="7683" width="13.88671875" style="132" customWidth="1"/>
    <col min="7684" max="7684" width="12.109375" style="132" customWidth="1"/>
    <col min="7685" max="7685" width="13.88671875" style="132" customWidth="1"/>
    <col min="7686" max="7686" width="11.5546875" style="132" customWidth="1"/>
    <col min="7687" max="7687" width="15.109375" style="132" customWidth="1"/>
    <col min="7688" max="7688" width="13.88671875" style="132" customWidth="1"/>
    <col min="7689" max="7689" width="10.5546875" style="132" customWidth="1"/>
    <col min="7690" max="7690" width="13.88671875" style="132" customWidth="1"/>
    <col min="7691" max="7691" width="11.6640625" style="132" customWidth="1"/>
    <col min="7692" max="7692" width="0" style="132" hidden="1" customWidth="1"/>
    <col min="7693" max="7693" width="35.109375" style="132" customWidth="1"/>
    <col min="7694" max="7694" width="36.33203125" style="132" customWidth="1"/>
    <col min="7695" max="7927" width="9.109375" style="132"/>
    <col min="7928" max="7928" width="3.5546875" style="132" customWidth="1"/>
    <col min="7929" max="7929" width="25.6640625" style="132" customWidth="1"/>
    <col min="7930" max="7930" width="11.5546875" style="132" customWidth="1"/>
    <col min="7931" max="7931" width="18.44140625" style="132" customWidth="1"/>
    <col min="7932" max="7932" width="10.109375" style="132" customWidth="1"/>
    <col min="7933" max="7933" width="15.5546875" style="132" customWidth="1"/>
    <col min="7934" max="7934" width="16" style="132" customWidth="1"/>
    <col min="7935" max="7935" width="7" style="132" customWidth="1"/>
    <col min="7936" max="7936" width="14.44140625" style="132" customWidth="1"/>
    <col min="7937" max="7937" width="11" style="132" customWidth="1"/>
    <col min="7938" max="7939" width="13.88671875" style="132" customWidth="1"/>
    <col min="7940" max="7940" width="12.109375" style="132" customWidth="1"/>
    <col min="7941" max="7941" width="13.88671875" style="132" customWidth="1"/>
    <col min="7942" max="7942" width="11.5546875" style="132" customWidth="1"/>
    <col min="7943" max="7943" width="15.109375" style="132" customWidth="1"/>
    <col min="7944" max="7944" width="13.88671875" style="132" customWidth="1"/>
    <col min="7945" max="7945" width="10.5546875" style="132" customWidth="1"/>
    <col min="7946" max="7946" width="13.88671875" style="132" customWidth="1"/>
    <col min="7947" max="7947" width="11.6640625" style="132" customWidth="1"/>
    <col min="7948" max="7948" width="0" style="132" hidden="1" customWidth="1"/>
    <col min="7949" max="7949" width="35.109375" style="132" customWidth="1"/>
    <col min="7950" max="7950" width="36.33203125" style="132" customWidth="1"/>
    <col min="7951" max="8183" width="9.109375" style="132"/>
    <col min="8184" max="8184" width="3.5546875" style="132" customWidth="1"/>
    <col min="8185" max="8185" width="25.6640625" style="132" customWidth="1"/>
    <col min="8186" max="8186" width="11.5546875" style="132" customWidth="1"/>
    <col min="8187" max="8187" width="18.44140625" style="132" customWidth="1"/>
    <col min="8188" max="8188" width="10.109375" style="132" customWidth="1"/>
    <col min="8189" max="8189" width="15.5546875" style="132" customWidth="1"/>
    <col min="8190" max="8190" width="16" style="132" customWidth="1"/>
    <col min="8191" max="8191" width="7" style="132" customWidth="1"/>
    <col min="8192" max="8192" width="14.44140625" style="132" customWidth="1"/>
    <col min="8193" max="8193" width="11" style="132" customWidth="1"/>
    <col min="8194" max="8195" width="13.88671875" style="132" customWidth="1"/>
    <col min="8196" max="8196" width="12.109375" style="132" customWidth="1"/>
    <col min="8197" max="8197" width="13.88671875" style="132" customWidth="1"/>
    <col min="8198" max="8198" width="11.5546875" style="132" customWidth="1"/>
    <col min="8199" max="8199" width="15.109375" style="132" customWidth="1"/>
    <col min="8200" max="8200" width="13.88671875" style="132" customWidth="1"/>
    <col min="8201" max="8201" width="10.5546875" style="132" customWidth="1"/>
    <col min="8202" max="8202" width="13.88671875" style="132" customWidth="1"/>
    <col min="8203" max="8203" width="11.6640625" style="132" customWidth="1"/>
    <col min="8204" max="8204" width="0" style="132" hidden="1" customWidth="1"/>
    <col min="8205" max="8205" width="35.109375" style="132" customWidth="1"/>
    <col min="8206" max="8206" width="36.33203125" style="132" customWidth="1"/>
    <col min="8207" max="8439" width="9.109375" style="132"/>
    <col min="8440" max="8440" width="3.5546875" style="132" customWidth="1"/>
    <col min="8441" max="8441" width="25.6640625" style="132" customWidth="1"/>
    <col min="8442" max="8442" width="11.5546875" style="132" customWidth="1"/>
    <col min="8443" max="8443" width="18.44140625" style="132" customWidth="1"/>
    <col min="8444" max="8444" width="10.109375" style="132" customWidth="1"/>
    <col min="8445" max="8445" width="15.5546875" style="132" customWidth="1"/>
    <col min="8446" max="8446" width="16" style="132" customWidth="1"/>
    <col min="8447" max="8447" width="7" style="132" customWidth="1"/>
    <col min="8448" max="8448" width="14.44140625" style="132" customWidth="1"/>
    <col min="8449" max="8449" width="11" style="132" customWidth="1"/>
    <col min="8450" max="8451" width="13.88671875" style="132" customWidth="1"/>
    <col min="8452" max="8452" width="12.109375" style="132" customWidth="1"/>
    <col min="8453" max="8453" width="13.88671875" style="132" customWidth="1"/>
    <col min="8454" max="8454" width="11.5546875" style="132" customWidth="1"/>
    <col min="8455" max="8455" width="15.109375" style="132" customWidth="1"/>
    <col min="8456" max="8456" width="13.88671875" style="132" customWidth="1"/>
    <col min="8457" max="8457" width="10.5546875" style="132" customWidth="1"/>
    <col min="8458" max="8458" width="13.88671875" style="132" customWidth="1"/>
    <col min="8459" max="8459" width="11.6640625" style="132" customWidth="1"/>
    <col min="8460" max="8460" width="0" style="132" hidden="1" customWidth="1"/>
    <col min="8461" max="8461" width="35.109375" style="132" customWidth="1"/>
    <col min="8462" max="8462" width="36.33203125" style="132" customWidth="1"/>
    <col min="8463" max="8695" width="9.109375" style="132"/>
    <col min="8696" max="8696" width="3.5546875" style="132" customWidth="1"/>
    <col min="8697" max="8697" width="25.6640625" style="132" customWidth="1"/>
    <col min="8698" max="8698" width="11.5546875" style="132" customWidth="1"/>
    <col min="8699" max="8699" width="18.44140625" style="132" customWidth="1"/>
    <col min="8700" max="8700" width="10.109375" style="132" customWidth="1"/>
    <col min="8701" max="8701" width="15.5546875" style="132" customWidth="1"/>
    <col min="8702" max="8702" width="16" style="132" customWidth="1"/>
    <col min="8703" max="8703" width="7" style="132" customWidth="1"/>
    <col min="8704" max="8704" width="14.44140625" style="132" customWidth="1"/>
    <col min="8705" max="8705" width="11" style="132" customWidth="1"/>
    <col min="8706" max="8707" width="13.88671875" style="132" customWidth="1"/>
    <col min="8708" max="8708" width="12.109375" style="132" customWidth="1"/>
    <col min="8709" max="8709" width="13.88671875" style="132" customWidth="1"/>
    <col min="8710" max="8710" width="11.5546875" style="132" customWidth="1"/>
    <col min="8711" max="8711" width="15.109375" style="132" customWidth="1"/>
    <col min="8712" max="8712" width="13.88671875" style="132" customWidth="1"/>
    <col min="8713" max="8713" width="10.5546875" style="132" customWidth="1"/>
    <col min="8714" max="8714" width="13.88671875" style="132" customWidth="1"/>
    <col min="8715" max="8715" width="11.6640625" style="132" customWidth="1"/>
    <col min="8716" max="8716" width="0" style="132" hidden="1" customWidth="1"/>
    <col min="8717" max="8717" width="35.109375" style="132" customWidth="1"/>
    <col min="8718" max="8718" width="36.33203125" style="132" customWidth="1"/>
    <col min="8719" max="8951" width="9.109375" style="132"/>
    <col min="8952" max="8952" width="3.5546875" style="132" customWidth="1"/>
    <col min="8953" max="8953" width="25.6640625" style="132" customWidth="1"/>
    <col min="8954" max="8954" width="11.5546875" style="132" customWidth="1"/>
    <col min="8955" max="8955" width="18.44140625" style="132" customWidth="1"/>
    <col min="8956" max="8956" width="10.109375" style="132" customWidth="1"/>
    <col min="8957" max="8957" width="15.5546875" style="132" customWidth="1"/>
    <col min="8958" max="8958" width="16" style="132" customWidth="1"/>
    <col min="8959" max="8959" width="7" style="132" customWidth="1"/>
    <col min="8960" max="8960" width="14.44140625" style="132" customWidth="1"/>
    <col min="8961" max="8961" width="11" style="132" customWidth="1"/>
    <col min="8962" max="8963" width="13.88671875" style="132" customWidth="1"/>
    <col min="8964" max="8964" width="12.109375" style="132" customWidth="1"/>
    <col min="8965" max="8965" width="13.88671875" style="132" customWidth="1"/>
    <col min="8966" max="8966" width="11.5546875" style="132" customWidth="1"/>
    <col min="8967" max="8967" width="15.109375" style="132" customWidth="1"/>
    <col min="8968" max="8968" width="13.88671875" style="132" customWidth="1"/>
    <col min="8969" max="8969" width="10.5546875" style="132" customWidth="1"/>
    <col min="8970" max="8970" width="13.88671875" style="132" customWidth="1"/>
    <col min="8971" max="8971" width="11.6640625" style="132" customWidth="1"/>
    <col min="8972" max="8972" width="0" style="132" hidden="1" customWidth="1"/>
    <col min="8973" max="8973" width="35.109375" style="132" customWidth="1"/>
    <col min="8974" max="8974" width="36.33203125" style="132" customWidth="1"/>
    <col min="8975" max="9207" width="9.109375" style="132"/>
    <col min="9208" max="9208" width="3.5546875" style="132" customWidth="1"/>
    <col min="9209" max="9209" width="25.6640625" style="132" customWidth="1"/>
    <col min="9210" max="9210" width="11.5546875" style="132" customWidth="1"/>
    <col min="9211" max="9211" width="18.44140625" style="132" customWidth="1"/>
    <col min="9212" max="9212" width="10.109375" style="132" customWidth="1"/>
    <col min="9213" max="9213" width="15.5546875" style="132" customWidth="1"/>
    <col min="9214" max="9214" width="16" style="132" customWidth="1"/>
    <col min="9215" max="9215" width="7" style="132" customWidth="1"/>
    <col min="9216" max="9216" width="14.44140625" style="132" customWidth="1"/>
    <col min="9217" max="9217" width="11" style="132" customWidth="1"/>
    <col min="9218" max="9219" width="13.88671875" style="132" customWidth="1"/>
    <col min="9220" max="9220" width="12.109375" style="132" customWidth="1"/>
    <col min="9221" max="9221" width="13.88671875" style="132" customWidth="1"/>
    <col min="9222" max="9222" width="11.5546875" style="132" customWidth="1"/>
    <col min="9223" max="9223" width="15.109375" style="132" customWidth="1"/>
    <col min="9224" max="9224" width="13.88671875" style="132" customWidth="1"/>
    <col min="9225" max="9225" width="10.5546875" style="132" customWidth="1"/>
    <col min="9226" max="9226" width="13.88671875" style="132" customWidth="1"/>
    <col min="9227" max="9227" width="11.6640625" style="132" customWidth="1"/>
    <col min="9228" max="9228" width="0" style="132" hidden="1" customWidth="1"/>
    <col min="9229" max="9229" width="35.109375" style="132" customWidth="1"/>
    <col min="9230" max="9230" width="36.33203125" style="132" customWidth="1"/>
    <col min="9231" max="9463" width="9.109375" style="132"/>
    <col min="9464" max="9464" width="3.5546875" style="132" customWidth="1"/>
    <col min="9465" max="9465" width="25.6640625" style="132" customWidth="1"/>
    <col min="9466" max="9466" width="11.5546875" style="132" customWidth="1"/>
    <col min="9467" max="9467" width="18.44140625" style="132" customWidth="1"/>
    <col min="9468" max="9468" width="10.109375" style="132" customWidth="1"/>
    <col min="9469" max="9469" width="15.5546875" style="132" customWidth="1"/>
    <col min="9470" max="9470" width="16" style="132" customWidth="1"/>
    <col min="9471" max="9471" width="7" style="132" customWidth="1"/>
    <col min="9472" max="9472" width="14.44140625" style="132" customWidth="1"/>
    <col min="9473" max="9473" width="11" style="132" customWidth="1"/>
    <col min="9474" max="9475" width="13.88671875" style="132" customWidth="1"/>
    <col min="9476" max="9476" width="12.109375" style="132" customWidth="1"/>
    <col min="9477" max="9477" width="13.88671875" style="132" customWidth="1"/>
    <col min="9478" max="9478" width="11.5546875" style="132" customWidth="1"/>
    <col min="9479" max="9479" width="15.109375" style="132" customWidth="1"/>
    <col min="9480" max="9480" width="13.88671875" style="132" customWidth="1"/>
    <col min="9481" max="9481" width="10.5546875" style="132" customWidth="1"/>
    <col min="9482" max="9482" width="13.88671875" style="132" customWidth="1"/>
    <col min="9483" max="9483" width="11.6640625" style="132" customWidth="1"/>
    <col min="9484" max="9484" width="0" style="132" hidden="1" customWidth="1"/>
    <col min="9485" max="9485" width="35.109375" style="132" customWidth="1"/>
    <col min="9486" max="9486" width="36.33203125" style="132" customWidth="1"/>
    <col min="9487" max="9719" width="9.109375" style="132"/>
    <col min="9720" max="9720" width="3.5546875" style="132" customWidth="1"/>
    <col min="9721" max="9721" width="25.6640625" style="132" customWidth="1"/>
    <col min="9722" max="9722" width="11.5546875" style="132" customWidth="1"/>
    <col min="9723" max="9723" width="18.44140625" style="132" customWidth="1"/>
    <col min="9724" max="9724" width="10.109375" style="132" customWidth="1"/>
    <col min="9725" max="9725" width="15.5546875" style="132" customWidth="1"/>
    <col min="9726" max="9726" width="16" style="132" customWidth="1"/>
    <col min="9727" max="9727" width="7" style="132" customWidth="1"/>
    <col min="9728" max="9728" width="14.44140625" style="132" customWidth="1"/>
    <col min="9729" max="9729" width="11" style="132" customWidth="1"/>
    <col min="9730" max="9731" width="13.88671875" style="132" customWidth="1"/>
    <col min="9732" max="9732" width="12.109375" style="132" customWidth="1"/>
    <col min="9733" max="9733" width="13.88671875" style="132" customWidth="1"/>
    <col min="9734" max="9734" width="11.5546875" style="132" customWidth="1"/>
    <col min="9735" max="9735" width="15.109375" style="132" customWidth="1"/>
    <col min="9736" max="9736" width="13.88671875" style="132" customWidth="1"/>
    <col min="9737" max="9737" width="10.5546875" style="132" customWidth="1"/>
    <col min="9738" max="9738" width="13.88671875" style="132" customWidth="1"/>
    <col min="9739" max="9739" width="11.6640625" style="132" customWidth="1"/>
    <col min="9740" max="9740" width="0" style="132" hidden="1" customWidth="1"/>
    <col min="9741" max="9741" width="35.109375" style="132" customWidth="1"/>
    <col min="9742" max="9742" width="36.33203125" style="132" customWidth="1"/>
    <col min="9743" max="9975" width="9.109375" style="132"/>
    <col min="9976" max="9976" width="3.5546875" style="132" customWidth="1"/>
    <col min="9977" max="9977" width="25.6640625" style="132" customWidth="1"/>
    <col min="9978" max="9978" width="11.5546875" style="132" customWidth="1"/>
    <col min="9979" max="9979" width="18.44140625" style="132" customWidth="1"/>
    <col min="9980" max="9980" width="10.109375" style="132" customWidth="1"/>
    <col min="9981" max="9981" width="15.5546875" style="132" customWidth="1"/>
    <col min="9982" max="9982" width="16" style="132" customWidth="1"/>
    <col min="9983" max="9983" width="7" style="132" customWidth="1"/>
    <col min="9984" max="9984" width="14.44140625" style="132" customWidth="1"/>
    <col min="9985" max="9985" width="11" style="132" customWidth="1"/>
    <col min="9986" max="9987" width="13.88671875" style="132" customWidth="1"/>
    <col min="9988" max="9988" width="12.109375" style="132" customWidth="1"/>
    <col min="9989" max="9989" width="13.88671875" style="132" customWidth="1"/>
    <col min="9990" max="9990" width="11.5546875" style="132" customWidth="1"/>
    <col min="9991" max="9991" width="15.109375" style="132" customWidth="1"/>
    <col min="9992" max="9992" width="13.88671875" style="132" customWidth="1"/>
    <col min="9993" max="9993" width="10.5546875" style="132" customWidth="1"/>
    <col min="9994" max="9994" width="13.88671875" style="132" customWidth="1"/>
    <col min="9995" max="9995" width="11.6640625" style="132" customWidth="1"/>
    <col min="9996" max="9996" width="0" style="132" hidden="1" customWidth="1"/>
    <col min="9997" max="9997" width="35.109375" style="132" customWidth="1"/>
    <col min="9998" max="9998" width="36.33203125" style="132" customWidth="1"/>
    <col min="9999" max="10231" width="9.109375" style="132"/>
    <col min="10232" max="10232" width="3.5546875" style="132" customWidth="1"/>
    <col min="10233" max="10233" width="25.6640625" style="132" customWidth="1"/>
    <col min="10234" max="10234" width="11.5546875" style="132" customWidth="1"/>
    <col min="10235" max="10235" width="18.44140625" style="132" customWidth="1"/>
    <col min="10236" max="10236" width="10.109375" style="132" customWidth="1"/>
    <col min="10237" max="10237" width="15.5546875" style="132" customWidth="1"/>
    <col min="10238" max="10238" width="16" style="132" customWidth="1"/>
    <col min="10239" max="10239" width="7" style="132" customWidth="1"/>
    <col min="10240" max="10240" width="14.44140625" style="132" customWidth="1"/>
    <col min="10241" max="10241" width="11" style="132" customWidth="1"/>
    <col min="10242" max="10243" width="13.88671875" style="132" customWidth="1"/>
    <col min="10244" max="10244" width="12.109375" style="132" customWidth="1"/>
    <col min="10245" max="10245" width="13.88671875" style="132" customWidth="1"/>
    <col min="10246" max="10246" width="11.5546875" style="132" customWidth="1"/>
    <col min="10247" max="10247" width="15.109375" style="132" customWidth="1"/>
    <col min="10248" max="10248" width="13.88671875" style="132" customWidth="1"/>
    <col min="10249" max="10249" width="10.5546875" style="132" customWidth="1"/>
    <col min="10250" max="10250" width="13.88671875" style="132" customWidth="1"/>
    <col min="10251" max="10251" width="11.6640625" style="132" customWidth="1"/>
    <col min="10252" max="10252" width="0" style="132" hidden="1" customWidth="1"/>
    <col min="10253" max="10253" width="35.109375" style="132" customWidth="1"/>
    <col min="10254" max="10254" width="36.33203125" style="132" customWidth="1"/>
    <col min="10255" max="10487" width="9.109375" style="132"/>
    <col min="10488" max="10488" width="3.5546875" style="132" customWidth="1"/>
    <col min="10489" max="10489" width="25.6640625" style="132" customWidth="1"/>
    <col min="10490" max="10490" width="11.5546875" style="132" customWidth="1"/>
    <col min="10491" max="10491" width="18.44140625" style="132" customWidth="1"/>
    <col min="10492" max="10492" width="10.109375" style="132" customWidth="1"/>
    <col min="10493" max="10493" width="15.5546875" style="132" customWidth="1"/>
    <col min="10494" max="10494" width="16" style="132" customWidth="1"/>
    <col min="10495" max="10495" width="7" style="132" customWidth="1"/>
    <col min="10496" max="10496" width="14.44140625" style="132" customWidth="1"/>
    <col min="10497" max="10497" width="11" style="132" customWidth="1"/>
    <col min="10498" max="10499" width="13.88671875" style="132" customWidth="1"/>
    <col min="10500" max="10500" width="12.109375" style="132" customWidth="1"/>
    <col min="10501" max="10501" width="13.88671875" style="132" customWidth="1"/>
    <col min="10502" max="10502" width="11.5546875" style="132" customWidth="1"/>
    <col min="10503" max="10503" width="15.109375" style="132" customWidth="1"/>
    <col min="10504" max="10504" width="13.88671875" style="132" customWidth="1"/>
    <col min="10505" max="10505" width="10.5546875" style="132" customWidth="1"/>
    <col min="10506" max="10506" width="13.88671875" style="132" customWidth="1"/>
    <col min="10507" max="10507" width="11.6640625" style="132" customWidth="1"/>
    <col min="10508" max="10508" width="0" style="132" hidden="1" customWidth="1"/>
    <col min="10509" max="10509" width="35.109375" style="132" customWidth="1"/>
    <col min="10510" max="10510" width="36.33203125" style="132" customWidth="1"/>
    <col min="10511" max="10743" width="9.109375" style="132"/>
    <col min="10744" max="10744" width="3.5546875" style="132" customWidth="1"/>
    <col min="10745" max="10745" width="25.6640625" style="132" customWidth="1"/>
    <col min="10746" max="10746" width="11.5546875" style="132" customWidth="1"/>
    <col min="10747" max="10747" width="18.44140625" style="132" customWidth="1"/>
    <col min="10748" max="10748" width="10.109375" style="132" customWidth="1"/>
    <col min="10749" max="10749" width="15.5546875" style="132" customWidth="1"/>
    <col min="10750" max="10750" width="16" style="132" customWidth="1"/>
    <col min="10751" max="10751" width="7" style="132" customWidth="1"/>
    <col min="10752" max="10752" width="14.44140625" style="132" customWidth="1"/>
    <col min="10753" max="10753" width="11" style="132" customWidth="1"/>
    <col min="10754" max="10755" width="13.88671875" style="132" customWidth="1"/>
    <col min="10756" max="10756" width="12.109375" style="132" customWidth="1"/>
    <col min="10757" max="10757" width="13.88671875" style="132" customWidth="1"/>
    <col min="10758" max="10758" width="11.5546875" style="132" customWidth="1"/>
    <col min="10759" max="10759" width="15.109375" style="132" customWidth="1"/>
    <col min="10760" max="10760" width="13.88671875" style="132" customWidth="1"/>
    <col min="10761" max="10761" width="10.5546875" style="132" customWidth="1"/>
    <col min="10762" max="10762" width="13.88671875" style="132" customWidth="1"/>
    <col min="10763" max="10763" width="11.6640625" style="132" customWidth="1"/>
    <col min="10764" max="10764" width="0" style="132" hidden="1" customWidth="1"/>
    <col min="10765" max="10765" width="35.109375" style="132" customWidth="1"/>
    <col min="10766" max="10766" width="36.33203125" style="132" customWidth="1"/>
    <col min="10767" max="10999" width="9.109375" style="132"/>
    <col min="11000" max="11000" width="3.5546875" style="132" customWidth="1"/>
    <col min="11001" max="11001" width="25.6640625" style="132" customWidth="1"/>
    <col min="11002" max="11002" width="11.5546875" style="132" customWidth="1"/>
    <col min="11003" max="11003" width="18.44140625" style="132" customWidth="1"/>
    <col min="11004" max="11004" width="10.109375" style="132" customWidth="1"/>
    <col min="11005" max="11005" width="15.5546875" style="132" customWidth="1"/>
    <col min="11006" max="11006" width="16" style="132" customWidth="1"/>
    <col min="11007" max="11007" width="7" style="132" customWidth="1"/>
    <col min="11008" max="11008" width="14.44140625" style="132" customWidth="1"/>
    <col min="11009" max="11009" width="11" style="132" customWidth="1"/>
    <col min="11010" max="11011" width="13.88671875" style="132" customWidth="1"/>
    <col min="11012" max="11012" width="12.109375" style="132" customWidth="1"/>
    <col min="11013" max="11013" width="13.88671875" style="132" customWidth="1"/>
    <col min="11014" max="11014" width="11.5546875" style="132" customWidth="1"/>
    <col min="11015" max="11015" width="15.109375" style="132" customWidth="1"/>
    <col min="11016" max="11016" width="13.88671875" style="132" customWidth="1"/>
    <col min="11017" max="11017" width="10.5546875" style="132" customWidth="1"/>
    <col min="11018" max="11018" width="13.88671875" style="132" customWidth="1"/>
    <col min="11019" max="11019" width="11.6640625" style="132" customWidth="1"/>
    <col min="11020" max="11020" width="0" style="132" hidden="1" customWidth="1"/>
    <col min="11021" max="11021" width="35.109375" style="132" customWidth="1"/>
    <col min="11022" max="11022" width="36.33203125" style="132" customWidth="1"/>
    <col min="11023" max="11255" width="9.109375" style="132"/>
    <col min="11256" max="11256" width="3.5546875" style="132" customWidth="1"/>
    <col min="11257" max="11257" width="25.6640625" style="132" customWidth="1"/>
    <col min="11258" max="11258" width="11.5546875" style="132" customWidth="1"/>
    <col min="11259" max="11259" width="18.44140625" style="132" customWidth="1"/>
    <col min="11260" max="11260" width="10.109375" style="132" customWidth="1"/>
    <col min="11261" max="11261" width="15.5546875" style="132" customWidth="1"/>
    <col min="11262" max="11262" width="16" style="132" customWidth="1"/>
    <col min="11263" max="11263" width="7" style="132" customWidth="1"/>
    <col min="11264" max="11264" width="14.44140625" style="132" customWidth="1"/>
    <col min="11265" max="11265" width="11" style="132" customWidth="1"/>
    <col min="11266" max="11267" width="13.88671875" style="132" customWidth="1"/>
    <col min="11268" max="11268" width="12.109375" style="132" customWidth="1"/>
    <col min="11269" max="11269" width="13.88671875" style="132" customWidth="1"/>
    <col min="11270" max="11270" width="11.5546875" style="132" customWidth="1"/>
    <col min="11271" max="11271" width="15.109375" style="132" customWidth="1"/>
    <col min="11272" max="11272" width="13.88671875" style="132" customWidth="1"/>
    <col min="11273" max="11273" width="10.5546875" style="132" customWidth="1"/>
    <col min="11274" max="11274" width="13.88671875" style="132" customWidth="1"/>
    <col min="11275" max="11275" width="11.6640625" style="132" customWidth="1"/>
    <col min="11276" max="11276" width="0" style="132" hidden="1" customWidth="1"/>
    <col min="11277" max="11277" width="35.109375" style="132" customWidth="1"/>
    <col min="11278" max="11278" width="36.33203125" style="132" customWidth="1"/>
    <col min="11279" max="11511" width="9.109375" style="132"/>
    <col min="11512" max="11512" width="3.5546875" style="132" customWidth="1"/>
    <col min="11513" max="11513" width="25.6640625" style="132" customWidth="1"/>
    <col min="11514" max="11514" width="11.5546875" style="132" customWidth="1"/>
    <col min="11515" max="11515" width="18.44140625" style="132" customWidth="1"/>
    <col min="11516" max="11516" width="10.109375" style="132" customWidth="1"/>
    <col min="11517" max="11517" width="15.5546875" style="132" customWidth="1"/>
    <col min="11518" max="11518" width="16" style="132" customWidth="1"/>
    <col min="11519" max="11519" width="7" style="132" customWidth="1"/>
    <col min="11520" max="11520" width="14.44140625" style="132" customWidth="1"/>
    <col min="11521" max="11521" width="11" style="132" customWidth="1"/>
    <col min="11522" max="11523" width="13.88671875" style="132" customWidth="1"/>
    <col min="11524" max="11524" width="12.109375" style="132" customWidth="1"/>
    <col min="11525" max="11525" width="13.88671875" style="132" customWidth="1"/>
    <col min="11526" max="11526" width="11.5546875" style="132" customWidth="1"/>
    <col min="11527" max="11527" width="15.109375" style="132" customWidth="1"/>
    <col min="11528" max="11528" width="13.88671875" style="132" customWidth="1"/>
    <col min="11529" max="11529" width="10.5546875" style="132" customWidth="1"/>
    <col min="11530" max="11530" width="13.88671875" style="132" customWidth="1"/>
    <col min="11531" max="11531" width="11.6640625" style="132" customWidth="1"/>
    <col min="11532" max="11532" width="0" style="132" hidden="1" customWidth="1"/>
    <col min="11533" max="11533" width="35.109375" style="132" customWidth="1"/>
    <col min="11534" max="11534" width="36.33203125" style="132" customWidth="1"/>
    <col min="11535" max="11767" width="9.109375" style="132"/>
    <col min="11768" max="11768" width="3.5546875" style="132" customWidth="1"/>
    <col min="11769" max="11769" width="25.6640625" style="132" customWidth="1"/>
    <col min="11770" max="11770" width="11.5546875" style="132" customWidth="1"/>
    <col min="11771" max="11771" width="18.44140625" style="132" customWidth="1"/>
    <col min="11772" max="11772" width="10.109375" style="132" customWidth="1"/>
    <col min="11773" max="11773" width="15.5546875" style="132" customWidth="1"/>
    <col min="11774" max="11774" width="16" style="132" customWidth="1"/>
    <col min="11775" max="11775" width="7" style="132" customWidth="1"/>
    <col min="11776" max="11776" width="14.44140625" style="132" customWidth="1"/>
    <col min="11777" max="11777" width="11" style="132" customWidth="1"/>
    <col min="11778" max="11779" width="13.88671875" style="132" customWidth="1"/>
    <col min="11780" max="11780" width="12.109375" style="132" customWidth="1"/>
    <col min="11781" max="11781" width="13.88671875" style="132" customWidth="1"/>
    <col min="11782" max="11782" width="11.5546875" style="132" customWidth="1"/>
    <col min="11783" max="11783" width="15.109375" style="132" customWidth="1"/>
    <col min="11784" max="11784" width="13.88671875" style="132" customWidth="1"/>
    <col min="11785" max="11785" width="10.5546875" style="132" customWidth="1"/>
    <col min="11786" max="11786" width="13.88671875" style="132" customWidth="1"/>
    <col min="11787" max="11787" width="11.6640625" style="132" customWidth="1"/>
    <col min="11788" max="11788" width="0" style="132" hidden="1" customWidth="1"/>
    <col min="11789" max="11789" width="35.109375" style="132" customWidth="1"/>
    <col min="11790" max="11790" width="36.33203125" style="132" customWidth="1"/>
    <col min="11791" max="12023" width="9.109375" style="132"/>
    <col min="12024" max="12024" width="3.5546875" style="132" customWidth="1"/>
    <col min="12025" max="12025" width="25.6640625" style="132" customWidth="1"/>
    <col min="12026" max="12026" width="11.5546875" style="132" customWidth="1"/>
    <col min="12027" max="12027" width="18.44140625" style="132" customWidth="1"/>
    <col min="12028" max="12028" width="10.109375" style="132" customWidth="1"/>
    <col min="12029" max="12029" width="15.5546875" style="132" customWidth="1"/>
    <col min="12030" max="12030" width="16" style="132" customWidth="1"/>
    <col min="12031" max="12031" width="7" style="132" customWidth="1"/>
    <col min="12032" max="12032" width="14.44140625" style="132" customWidth="1"/>
    <col min="12033" max="12033" width="11" style="132" customWidth="1"/>
    <col min="12034" max="12035" width="13.88671875" style="132" customWidth="1"/>
    <col min="12036" max="12036" width="12.109375" style="132" customWidth="1"/>
    <col min="12037" max="12037" width="13.88671875" style="132" customWidth="1"/>
    <col min="12038" max="12038" width="11.5546875" style="132" customWidth="1"/>
    <col min="12039" max="12039" width="15.109375" style="132" customWidth="1"/>
    <col min="12040" max="12040" width="13.88671875" style="132" customWidth="1"/>
    <col min="12041" max="12041" width="10.5546875" style="132" customWidth="1"/>
    <col min="12042" max="12042" width="13.88671875" style="132" customWidth="1"/>
    <col min="12043" max="12043" width="11.6640625" style="132" customWidth="1"/>
    <col min="12044" max="12044" width="0" style="132" hidden="1" customWidth="1"/>
    <col min="12045" max="12045" width="35.109375" style="132" customWidth="1"/>
    <col min="12046" max="12046" width="36.33203125" style="132" customWidth="1"/>
    <col min="12047" max="12279" width="9.109375" style="132"/>
    <col min="12280" max="12280" width="3.5546875" style="132" customWidth="1"/>
    <col min="12281" max="12281" width="25.6640625" style="132" customWidth="1"/>
    <col min="12282" max="12282" width="11.5546875" style="132" customWidth="1"/>
    <col min="12283" max="12283" width="18.44140625" style="132" customWidth="1"/>
    <col min="12284" max="12284" width="10.109375" style="132" customWidth="1"/>
    <col min="12285" max="12285" width="15.5546875" style="132" customWidth="1"/>
    <col min="12286" max="12286" width="16" style="132" customWidth="1"/>
    <col min="12287" max="12287" width="7" style="132" customWidth="1"/>
    <col min="12288" max="12288" width="14.44140625" style="132" customWidth="1"/>
    <col min="12289" max="12289" width="11" style="132" customWidth="1"/>
    <col min="12290" max="12291" width="13.88671875" style="132" customWidth="1"/>
    <col min="12292" max="12292" width="12.109375" style="132" customWidth="1"/>
    <col min="12293" max="12293" width="13.88671875" style="132" customWidth="1"/>
    <col min="12294" max="12294" width="11.5546875" style="132" customWidth="1"/>
    <col min="12295" max="12295" width="15.109375" style="132" customWidth="1"/>
    <col min="12296" max="12296" width="13.88671875" style="132" customWidth="1"/>
    <col min="12297" max="12297" width="10.5546875" style="132" customWidth="1"/>
    <col min="12298" max="12298" width="13.88671875" style="132" customWidth="1"/>
    <col min="12299" max="12299" width="11.6640625" style="132" customWidth="1"/>
    <col min="12300" max="12300" width="0" style="132" hidden="1" customWidth="1"/>
    <col min="12301" max="12301" width="35.109375" style="132" customWidth="1"/>
    <col min="12302" max="12302" width="36.33203125" style="132" customWidth="1"/>
    <col min="12303" max="12535" width="9.109375" style="132"/>
    <col min="12536" max="12536" width="3.5546875" style="132" customWidth="1"/>
    <col min="12537" max="12537" width="25.6640625" style="132" customWidth="1"/>
    <col min="12538" max="12538" width="11.5546875" style="132" customWidth="1"/>
    <col min="12539" max="12539" width="18.44140625" style="132" customWidth="1"/>
    <col min="12540" max="12540" width="10.109375" style="132" customWidth="1"/>
    <col min="12541" max="12541" width="15.5546875" style="132" customWidth="1"/>
    <col min="12542" max="12542" width="16" style="132" customWidth="1"/>
    <col min="12543" max="12543" width="7" style="132" customWidth="1"/>
    <col min="12544" max="12544" width="14.44140625" style="132" customWidth="1"/>
    <col min="12545" max="12545" width="11" style="132" customWidth="1"/>
    <col min="12546" max="12547" width="13.88671875" style="132" customWidth="1"/>
    <col min="12548" max="12548" width="12.109375" style="132" customWidth="1"/>
    <col min="12549" max="12549" width="13.88671875" style="132" customWidth="1"/>
    <col min="12550" max="12550" width="11.5546875" style="132" customWidth="1"/>
    <col min="12551" max="12551" width="15.109375" style="132" customWidth="1"/>
    <col min="12552" max="12552" width="13.88671875" style="132" customWidth="1"/>
    <col min="12553" max="12553" width="10.5546875" style="132" customWidth="1"/>
    <col min="12554" max="12554" width="13.88671875" style="132" customWidth="1"/>
    <col min="12555" max="12555" width="11.6640625" style="132" customWidth="1"/>
    <col min="12556" max="12556" width="0" style="132" hidden="1" customWidth="1"/>
    <col min="12557" max="12557" width="35.109375" style="132" customWidth="1"/>
    <col min="12558" max="12558" width="36.33203125" style="132" customWidth="1"/>
    <col min="12559" max="12791" width="9.109375" style="132"/>
    <col min="12792" max="12792" width="3.5546875" style="132" customWidth="1"/>
    <col min="12793" max="12793" width="25.6640625" style="132" customWidth="1"/>
    <col min="12794" max="12794" width="11.5546875" style="132" customWidth="1"/>
    <col min="12795" max="12795" width="18.44140625" style="132" customWidth="1"/>
    <col min="12796" max="12796" width="10.109375" style="132" customWidth="1"/>
    <col min="12797" max="12797" width="15.5546875" style="132" customWidth="1"/>
    <col min="12798" max="12798" width="16" style="132" customWidth="1"/>
    <col min="12799" max="12799" width="7" style="132" customWidth="1"/>
    <col min="12800" max="12800" width="14.44140625" style="132" customWidth="1"/>
    <col min="12801" max="12801" width="11" style="132" customWidth="1"/>
    <col min="12802" max="12803" width="13.88671875" style="132" customWidth="1"/>
    <col min="12804" max="12804" width="12.109375" style="132" customWidth="1"/>
    <col min="12805" max="12805" width="13.88671875" style="132" customWidth="1"/>
    <col min="12806" max="12806" width="11.5546875" style="132" customWidth="1"/>
    <col min="12807" max="12807" width="15.109375" style="132" customWidth="1"/>
    <col min="12808" max="12808" width="13.88671875" style="132" customWidth="1"/>
    <col min="12809" max="12809" width="10.5546875" style="132" customWidth="1"/>
    <col min="12810" max="12810" width="13.88671875" style="132" customWidth="1"/>
    <col min="12811" max="12811" width="11.6640625" style="132" customWidth="1"/>
    <col min="12812" max="12812" width="0" style="132" hidden="1" customWidth="1"/>
    <col min="12813" max="12813" width="35.109375" style="132" customWidth="1"/>
    <col min="12814" max="12814" width="36.33203125" style="132" customWidth="1"/>
    <col min="12815" max="13047" width="9.109375" style="132"/>
    <col min="13048" max="13048" width="3.5546875" style="132" customWidth="1"/>
    <col min="13049" max="13049" width="25.6640625" style="132" customWidth="1"/>
    <col min="13050" max="13050" width="11.5546875" style="132" customWidth="1"/>
    <col min="13051" max="13051" width="18.44140625" style="132" customWidth="1"/>
    <col min="13052" max="13052" width="10.109375" style="132" customWidth="1"/>
    <col min="13053" max="13053" width="15.5546875" style="132" customWidth="1"/>
    <col min="13054" max="13054" width="16" style="132" customWidth="1"/>
    <col min="13055" max="13055" width="7" style="132" customWidth="1"/>
    <col min="13056" max="13056" width="14.44140625" style="132" customWidth="1"/>
    <col min="13057" max="13057" width="11" style="132" customWidth="1"/>
    <col min="13058" max="13059" width="13.88671875" style="132" customWidth="1"/>
    <col min="13060" max="13060" width="12.109375" style="132" customWidth="1"/>
    <col min="13061" max="13061" width="13.88671875" style="132" customWidth="1"/>
    <col min="13062" max="13062" width="11.5546875" style="132" customWidth="1"/>
    <col min="13063" max="13063" width="15.109375" style="132" customWidth="1"/>
    <col min="13064" max="13064" width="13.88671875" style="132" customWidth="1"/>
    <col min="13065" max="13065" width="10.5546875" style="132" customWidth="1"/>
    <col min="13066" max="13066" width="13.88671875" style="132" customWidth="1"/>
    <col min="13067" max="13067" width="11.6640625" style="132" customWidth="1"/>
    <col min="13068" max="13068" width="0" style="132" hidden="1" customWidth="1"/>
    <col min="13069" max="13069" width="35.109375" style="132" customWidth="1"/>
    <col min="13070" max="13070" width="36.33203125" style="132" customWidth="1"/>
    <col min="13071" max="13303" width="9.109375" style="132"/>
    <col min="13304" max="13304" width="3.5546875" style="132" customWidth="1"/>
    <col min="13305" max="13305" width="25.6640625" style="132" customWidth="1"/>
    <col min="13306" max="13306" width="11.5546875" style="132" customWidth="1"/>
    <col min="13307" max="13307" width="18.44140625" style="132" customWidth="1"/>
    <col min="13308" max="13308" width="10.109375" style="132" customWidth="1"/>
    <col min="13309" max="13309" width="15.5546875" style="132" customWidth="1"/>
    <col min="13310" max="13310" width="16" style="132" customWidth="1"/>
    <col min="13311" max="13311" width="7" style="132" customWidth="1"/>
    <col min="13312" max="13312" width="14.44140625" style="132" customWidth="1"/>
    <col min="13313" max="13313" width="11" style="132" customWidth="1"/>
    <col min="13314" max="13315" width="13.88671875" style="132" customWidth="1"/>
    <col min="13316" max="13316" width="12.109375" style="132" customWidth="1"/>
    <col min="13317" max="13317" width="13.88671875" style="132" customWidth="1"/>
    <col min="13318" max="13318" width="11.5546875" style="132" customWidth="1"/>
    <col min="13319" max="13319" width="15.109375" style="132" customWidth="1"/>
    <col min="13320" max="13320" width="13.88671875" style="132" customWidth="1"/>
    <col min="13321" max="13321" width="10.5546875" style="132" customWidth="1"/>
    <col min="13322" max="13322" width="13.88671875" style="132" customWidth="1"/>
    <col min="13323" max="13323" width="11.6640625" style="132" customWidth="1"/>
    <col min="13324" max="13324" width="0" style="132" hidden="1" customWidth="1"/>
    <col min="13325" max="13325" width="35.109375" style="132" customWidth="1"/>
    <col min="13326" max="13326" width="36.33203125" style="132" customWidth="1"/>
    <col min="13327" max="13559" width="9.109375" style="132"/>
    <col min="13560" max="13560" width="3.5546875" style="132" customWidth="1"/>
    <col min="13561" max="13561" width="25.6640625" style="132" customWidth="1"/>
    <col min="13562" max="13562" width="11.5546875" style="132" customWidth="1"/>
    <col min="13563" max="13563" width="18.44140625" style="132" customWidth="1"/>
    <col min="13564" max="13564" width="10.109375" style="132" customWidth="1"/>
    <col min="13565" max="13565" width="15.5546875" style="132" customWidth="1"/>
    <col min="13566" max="13566" width="16" style="132" customWidth="1"/>
    <col min="13567" max="13567" width="7" style="132" customWidth="1"/>
    <col min="13568" max="13568" width="14.44140625" style="132" customWidth="1"/>
    <col min="13569" max="13569" width="11" style="132" customWidth="1"/>
    <col min="13570" max="13571" width="13.88671875" style="132" customWidth="1"/>
    <col min="13572" max="13572" width="12.109375" style="132" customWidth="1"/>
    <col min="13573" max="13573" width="13.88671875" style="132" customWidth="1"/>
    <col min="13574" max="13574" width="11.5546875" style="132" customWidth="1"/>
    <col min="13575" max="13575" width="15.109375" style="132" customWidth="1"/>
    <col min="13576" max="13576" width="13.88671875" style="132" customWidth="1"/>
    <col min="13577" max="13577" width="10.5546875" style="132" customWidth="1"/>
    <col min="13578" max="13578" width="13.88671875" style="132" customWidth="1"/>
    <col min="13579" max="13579" width="11.6640625" style="132" customWidth="1"/>
    <col min="13580" max="13580" width="0" style="132" hidden="1" customWidth="1"/>
    <col min="13581" max="13581" width="35.109375" style="132" customWidth="1"/>
    <col min="13582" max="13582" width="36.33203125" style="132" customWidth="1"/>
    <col min="13583" max="13815" width="9.109375" style="132"/>
    <col min="13816" max="13816" width="3.5546875" style="132" customWidth="1"/>
    <col min="13817" max="13817" width="25.6640625" style="132" customWidth="1"/>
    <col min="13818" max="13818" width="11.5546875" style="132" customWidth="1"/>
    <col min="13819" max="13819" width="18.44140625" style="132" customWidth="1"/>
    <col min="13820" max="13820" width="10.109375" style="132" customWidth="1"/>
    <col min="13821" max="13821" width="15.5546875" style="132" customWidth="1"/>
    <col min="13822" max="13822" width="16" style="132" customWidth="1"/>
    <col min="13823" max="13823" width="7" style="132" customWidth="1"/>
    <col min="13824" max="13824" width="14.44140625" style="132" customWidth="1"/>
    <col min="13825" max="13825" width="11" style="132" customWidth="1"/>
    <col min="13826" max="13827" width="13.88671875" style="132" customWidth="1"/>
    <col min="13828" max="13828" width="12.109375" style="132" customWidth="1"/>
    <col min="13829" max="13829" width="13.88671875" style="132" customWidth="1"/>
    <col min="13830" max="13830" width="11.5546875" style="132" customWidth="1"/>
    <col min="13831" max="13831" width="15.109375" style="132" customWidth="1"/>
    <col min="13832" max="13832" width="13.88671875" style="132" customWidth="1"/>
    <col min="13833" max="13833" width="10.5546875" style="132" customWidth="1"/>
    <col min="13834" max="13834" width="13.88671875" style="132" customWidth="1"/>
    <col min="13835" max="13835" width="11.6640625" style="132" customWidth="1"/>
    <col min="13836" max="13836" width="0" style="132" hidden="1" customWidth="1"/>
    <col min="13837" max="13837" width="35.109375" style="132" customWidth="1"/>
    <col min="13838" max="13838" width="36.33203125" style="132" customWidth="1"/>
    <col min="13839" max="14071" width="9.109375" style="132"/>
    <col min="14072" max="14072" width="3.5546875" style="132" customWidth="1"/>
    <col min="14073" max="14073" width="25.6640625" style="132" customWidth="1"/>
    <col min="14074" max="14074" width="11.5546875" style="132" customWidth="1"/>
    <col min="14075" max="14075" width="18.44140625" style="132" customWidth="1"/>
    <col min="14076" max="14076" width="10.109375" style="132" customWidth="1"/>
    <col min="14077" max="14077" width="15.5546875" style="132" customWidth="1"/>
    <col min="14078" max="14078" width="16" style="132" customWidth="1"/>
    <col min="14079" max="14079" width="7" style="132" customWidth="1"/>
    <col min="14080" max="14080" width="14.44140625" style="132" customWidth="1"/>
    <col min="14081" max="14081" width="11" style="132" customWidth="1"/>
    <col min="14082" max="14083" width="13.88671875" style="132" customWidth="1"/>
    <col min="14084" max="14084" width="12.109375" style="132" customWidth="1"/>
    <col min="14085" max="14085" width="13.88671875" style="132" customWidth="1"/>
    <col min="14086" max="14086" width="11.5546875" style="132" customWidth="1"/>
    <col min="14087" max="14087" width="15.109375" style="132" customWidth="1"/>
    <col min="14088" max="14088" width="13.88671875" style="132" customWidth="1"/>
    <col min="14089" max="14089" width="10.5546875" style="132" customWidth="1"/>
    <col min="14090" max="14090" width="13.88671875" style="132" customWidth="1"/>
    <col min="14091" max="14091" width="11.6640625" style="132" customWidth="1"/>
    <col min="14092" max="14092" width="0" style="132" hidden="1" customWidth="1"/>
    <col min="14093" max="14093" width="35.109375" style="132" customWidth="1"/>
    <col min="14094" max="14094" width="36.33203125" style="132" customWidth="1"/>
    <col min="14095" max="14327" width="9.109375" style="132"/>
    <col min="14328" max="14328" width="3.5546875" style="132" customWidth="1"/>
    <col min="14329" max="14329" width="25.6640625" style="132" customWidth="1"/>
    <col min="14330" max="14330" width="11.5546875" style="132" customWidth="1"/>
    <col min="14331" max="14331" width="18.44140625" style="132" customWidth="1"/>
    <col min="14332" max="14332" width="10.109375" style="132" customWidth="1"/>
    <col min="14333" max="14333" width="15.5546875" style="132" customWidth="1"/>
    <col min="14334" max="14334" width="16" style="132" customWidth="1"/>
    <col min="14335" max="14335" width="7" style="132" customWidth="1"/>
    <col min="14336" max="14336" width="14.44140625" style="132" customWidth="1"/>
    <col min="14337" max="14337" width="11" style="132" customWidth="1"/>
    <col min="14338" max="14339" width="13.88671875" style="132" customWidth="1"/>
    <col min="14340" max="14340" width="12.109375" style="132" customWidth="1"/>
    <col min="14341" max="14341" width="13.88671875" style="132" customWidth="1"/>
    <col min="14342" max="14342" width="11.5546875" style="132" customWidth="1"/>
    <col min="14343" max="14343" width="15.109375" style="132" customWidth="1"/>
    <col min="14344" max="14344" width="13.88671875" style="132" customWidth="1"/>
    <col min="14345" max="14345" width="10.5546875" style="132" customWidth="1"/>
    <col min="14346" max="14346" width="13.88671875" style="132" customWidth="1"/>
    <col min="14347" max="14347" width="11.6640625" style="132" customWidth="1"/>
    <col min="14348" max="14348" width="0" style="132" hidden="1" customWidth="1"/>
    <col min="14349" max="14349" width="35.109375" style="132" customWidth="1"/>
    <col min="14350" max="14350" width="36.33203125" style="132" customWidth="1"/>
    <col min="14351" max="14583" width="9.109375" style="132"/>
    <col min="14584" max="14584" width="3.5546875" style="132" customWidth="1"/>
    <col min="14585" max="14585" width="25.6640625" style="132" customWidth="1"/>
    <col min="14586" max="14586" width="11.5546875" style="132" customWidth="1"/>
    <col min="14587" max="14587" width="18.44140625" style="132" customWidth="1"/>
    <col min="14588" max="14588" width="10.109375" style="132" customWidth="1"/>
    <col min="14589" max="14589" width="15.5546875" style="132" customWidth="1"/>
    <col min="14590" max="14590" width="16" style="132" customWidth="1"/>
    <col min="14591" max="14591" width="7" style="132" customWidth="1"/>
    <col min="14592" max="14592" width="14.44140625" style="132" customWidth="1"/>
    <col min="14593" max="14593" width="11" style="132" customWidth="1"/>
    <col min="14594" max="14595" width="13.88671875" style="132" customWidth="1"/>
    <col min="14596" max="14596" width="12.109375" style="132" customWidth="1"/>
    <col min="14597" max="14597" width="13.88671875" style="132" customWidth="1"/>
    <col min="14598" max="14598" width="11.5546875" style="132" customWidth="1"/>
    <col min="14599" max="14599" width="15.109375" style="132" customWidth="1"/>
    <col min="14600" max="14600" width="13.88671875" style="132" customWidth="1"/>
    <col min="14601" max="14601" width="10.5546875" style="132" customWidth="1"/>
    <col min="14602" max="14602" width="13.88671875" style="132" customWidth="1"/>
    <col min="14603" max="14603" width="11.6640625" style="132" customWidth="1"/>
    <col min="14604" max="14604" width="0" style="132" hidden="1" customWidth="1"/>
    <col min="14605" max="14605" width="35.109375" style="132" customWidth="1"/>
    <col min="14606" max="14606" width="36.33203125" style="132" customWidth="1"/>
    <col min="14607" max="14839" width="9.109375" style="132"/>
    <col min="14840" max="14840" width="3.5546875" style="132" customWidth="1"/>
    <col min="14841" max="14841" width="25.6640625" style="132" customWidth="1"/>
    <col min="14842" max="14842" width="11.5546875" style="132" customWidth="1"/>
    <col min="14843" max="14843" width="18.44140625" style="132" customWidth="1"/>
    <col min="14844" max="14844" width="10.109375" style="132" customWidth="1"/>
    <col min="14845" max="14845" width="15.5546875" style="132" customWidth="1"/>
    <col min="14846" max="14846" width="16" style="132" customWidth="1"/>
    <col min="14847" max="14847" width="7" style="132" customWidth="1"/>
    <col min="14848" max="14848" width="14.44140625" style="132" customWidth="1"/>
    <col min="14849" max="14849" width="11" style="132" customWidth="1"/>
    <col min="14850" max="14851" width="13.88671875" style="132" customWidth="1"/>
    <col min="14852" max="14852" width="12.109375" style="132" customWidth="1"/>
    <col min="14853" max="14853" width="13.88671875" style="132" customWidth="1"/>
    <col min="14854" max="14854" width="11.5546875" style="132" customWidth="1"/>
    <col min="14855" max="14855" width="15.109375" style="132" customWidth="1"/>
    <col min="14856" max="14856" width="13.88671875" style="132" customWidth="1"/>
    <col min="14857" max="14857" width="10.5546875" style="132" customWidth="1"/>
    <col min="14858" max="14858" width="13.88671875" style="132" customWidth="1"/>
    <col min="14859" max="14859" width="11.6640625" style="132" customWidth="1"/>
    <col min="14860" max="14860" width="0" style="132" hidden="1" customWidth="1"/>
    <col min="14861" max="14861" width="35.109375" style="132" customWidth="1"/>
    <col min="14862" max="14862" width="36.33203125" style="132" customWidth="1"/>
    <col min="14863" max="15095" width="9.109375" style="132"/>
    <col min="15096" max="15096" width="3.5546875" style="132" customWidth="1"/>
    <col min="15097" max="15097" width="25.6640625" style="132" customWidth="1"/>
    <col min="15098" max="15098" width="11.5546875" style="132" customWidth="1"/>
    <col min="15099" max="15099" width="18.44140625" style="132" customWidth="1"/>
    <col min="15100" max="15100" width="10.109375" style="132" customWidth="1"/>
    <col min="15101" max="15101" width="15.5546875" style="132" customWidth="1"/>
    <col min="15102" max="15102" width="16" style="132" customWidth="1"/>
    <col min="15103" max="15103" width="7" style="132" customWidth="1"/>
    <col min="15104" max="15104" width="14.44140625" style="132" customWidth="1"/>
    <col min="15105" max="15105" width="11" style="132" customWidth="1"/>
    <col min="15106" max="15107" width="13.88671875" style="132" customWidth="1"/>
    <col min="15108" max="15108" width="12.109375" style="132" customWidth="1"/>
    <col min="15109" max="15109" width="13.88671875" style="132" customWidth="1"/>
    <col min="15110" max="15110" width="11.5546875" style="132" customWidth="1"/>
    <col min="15111" max="15111" width="15.109375" style="132" customWidth="1"/>
    <col min="15112" max="15112" width="13.88671875" style="132" customWidth="1"/>
    <col min="15113" max="15113" width="10.5546875" style="132" customWidth="1"/>
    <col min="15114" max="15114" width="13.88671875" style="132" customWidth="1"/>
    <col min="15115" max="15115" width="11.6640625" style="132" customWidth="1"/>
    <col min="15116" max="15116" width="0" style="132" hidden="1" customWidth="1"/>
    <col min="15117" max="15117" width="35.109375" style="132" customWidth="1"/>
    <col min="15118" max="15118" width="36.33203125" style="132" customWidth="1"/>
    <col min="15119" max="15351" width="9.109375" style="132"/>
    <col min="15352" max="15352" width="3.5546875" style="132" customWidth="1"/>
    <col min="15353" max="15353" width="25.6640625" style="132" customWidth="1"/>
    <col min="15354" max="15354" width="11.5546875" style="132" customWidth="1"/>
    <col min="15355" max="15355" width="18.44140625" style="132" customWidth="1"/>
    <col min="15356" max="15356" width="10.109375" style="132" customWidth="1"/>
    <col min="15357" max="15357" width="15.5546875" style="132" customWidth="1"/>
    <col min="15358" max="15358" width="16" style="132" customWidth="1"/>
    <col min="15359" max="15359" width="7" style="132" customWidth="1"/>
    <col min="15360" max="15360" width="14.44140625" style="132" customWidth="1"/>
    <col min="15361" max="15361" width="11" style="132" customWidth="1"/>
    <col min="15362" max="15363" width="13.88671875" style="132" customWidth="1"/>
    <col min="15364" max="15364" width="12.109375" style="132" customWidth="1"/>
    <col min="15365" max="15365" width="13.88671875" style="132" customWidth="1"/>
    <col min="15366" max="15366" width="11.5546875" style="132" customWidth="1"/>
    <col min="15367" max="15367" width="15.109375" style="132" customWidth="1"/>
    <col min="15368" max="15368" width="13.88671875" style="132" customWidth="1"/>
    <col min="15369" max="15369" width="10.5546875" style="132" customWidth="1"/>
    <col min="15370" max="15370" width="13.88671875" style="132" customWidth="1"/>
    <col min="15371" max="15371" width="11.6640625" style="132" customWidth="1"/>
    <col min="15372" max="15372" width="0" style="132" hidden="1" customWidth="1"/>
    <col min="15373" max="15373" width="35.109375" style="132" customWidth="1"/>
    <col min="15374" max="15374" width="36.33203125" style="132" customWidth="1"/>
    <col min="15375" max="15607" width="9.109375" style="132"/>
    <col min="15608" max="15608" width="3.5546875" style="132" customWidth="1"/>
    <col min="15609" max="15609" width="25.6640625" style="132" customWidth="1"/>
    <col min="15610" max="15610" width="11.5546875" style="132" customWidth="1"/>
    <col min="15611" max="15611" width="18.44140625" style="132" customWidth="1"/>
    <col min="15612" max="15612" width="10.109375" style="132" customWidth="1"/>
    <col min="15613" max="15613" width="15.5546875" style="132" customWidth="1"/>
    <col min="15614" max="15614" width="16" style="132" customWidth="1"/>
    <col min="15615" max="15615" width="7" style="132" customWidth="1"/>
    <col min="15616" max="15616" width="14.44140625" style="132" customWidth="1"/>
    <col min="15617" max="15617" width="11" style="132" customWidth="1"/>
    <col min="15618" max="15619" width="13.88671875" style="132" customWidth="1"/>
    <col min="15620" max="15620" width="12.109375" style="132" customWidth="1"/>
    <col min="15621" max="15621" width="13.88671875" style="132" customWidth="1"/>
    <col min="15622" max="15622" width="11.5546875" style="132" customWidth="1"/>
    <col min="15623" max="15623" width="15.109375" style="132" customWidth="1"/>
    <col min="15624" max="15624" width="13.88671875" style="132" customWidth="1"/>
    <col min="15625" max="15625" width="10.5546875" style="132" customWidth="1"/>
    <col min="15626" max="15626" width="13.88671875" style="132" customWidth="1"/>
    <col min="15627" max="15627" width="11.6640625" style="132" customWidth="1"/>
    <col min="15628" max="15628" width="0" style="132" hidden="1" customWidth="1"/>
    <col min="15629" max="15629" width="35.109375" style="132" customWidth="1"/>
    <col min="15630" max="15630" width="36.33203125" style="132" customWidth="1"/>
    <col min="15631" max="15863" width="9.109375" style="132"/>
    <col min="15864" max="15864" width="3.5546875" style="132" customWidth="1"/>
    <col min="15865" max="15865" width="25.6640625" style="132" customWidth="1"/>
    <col min="15866" max="15866" width="11.5546875" style="132" customWidth="1"/>
    <col min="15867" max="15867" width="18.44140625" style="132" customWidth="1"/>
    <col min="15868" max="15868" width="10.109375" style="132" customWidth="1"/>
    <col min="15869" max="15869" width="15.5546875" style="132" customWidth="1"/>
    <col min="15870" max="15870" width="16" style="132" customWidth="1"/>
    <col min="15871" max="15871" width="7" style="132" customWidth="1"/>
    <col min="15872" max="15872" width="14.44140625" style="132" customWidth="1"/>
    <col min="15873" max="15873" width="11" style="132" customWidth="1"/>
    <col min="15874" max="15875" width="13.88671875" style="132" customWidth="1"/>
    <col min="15876" max="15876" width="12.109375" style="132" customWidth="1"/>
    <col min="15877" max="15877" width="13.88671875" style="132" customWidth="1"/>
    <col min="15878" max="15878" width="11.5546875" style="132" customWidth="1"/>
    <col min="15879" max="15879" width="15.109375" style="132" customWidth="1"/>
    <col min="15880" max="15880" width="13.88671875" style="132" customWidth="1"/>
    <col min="15881" max="15881" width="10.5546875" style="132" customWidth="1"/>
    <col min="15882" max="15882" width="13.88671875" style="132" customWidth="1"/>
    <col min="15883" max="15883" width="11.6640625" style="132" customWidth="1"/>
    <col min="15884" max="15884" width="0" style="132" hidden="1" customWidth="1"/>
    <col min="15885" max="15885" width="35.109375" style="132" customWidth="1"/>
    <col min="15886" max="15886" width="36.33203125" style="132" customWidth="1"/>
    <col min="15887" max="16119" width="9.109375" style="132"/>
    <col min="16120" max="16120" width="3.5546875" style="132" customWidth="1"/>
    <col min="16121" max="16121" width="25.6640625" style="132" customWidth="1"/>
    <col min="16122" max="16122" width="11.5546875" style="132" customWidth="1"/>
    <col min="16123" max="16123" width="18.44140625" style="132" customWidth="1"/>
    <col min="16124" max="16124" width="10.109375" style="132" customWidth="1"/>
    <col min="16125" max="16125" width="15.5546875" style="132" customWidth="1"/>
    <col min="16126" max="16126" width="16" style="132" customWidth="1"/>
    <col min="16127" max="16127" width="7" style="132" customWidth="1"/>
    <col min="16128" max="16128" width="14.44140625" style="132" customWidth="1"/>
    <col min="16129" max="16129" width="11" style="132" customWidth="1"/>
    <col min="16130" max="16131" width="13.88671875" style="132" customWidth="1"/>
    <col min="16132" max="16132" width="12.109375" style="132" customWidth="1"/>
    <col min="16133" max="16133" width="13.88671875" style="132" customWidth="1"/>
    <col min="16134" max="16134" width="11.5546875" style="132" customWidth="1"/>
    <col min="16135" max="16135" width="15.109375" style="132" customWidth="1"/>
    <col min="16136" max="16136" width="13.88671875" style="132" customWidth="1"/>
    <col min="16137" max="16137" width="10.5546875" style="132" customWidth="1"/>
    <col min="16138" max="16138" width="13.88671875" style="132" customWidth="1"/>
    <col min="16139" max="16139" width="11.6640625" style="132" customWidth="1"/>
    <col min="16140" max="16140" width="0" style="132" hidden="1" customWidth="1"/>
    <col min="16141" max="16141" width="35.109375" style="132" customWidth="1"/>
    <col min="16142" max="16142" width="36.33203125" style="132" customWidth="1"/>
    <col min="16143" max="16384" width="9.109375" style="132"/>
  </cols>
  <sheetData>
    <row r="1" spans="1:70" ht="18.75" customHeight="1" x14ac:dyDescent="0.35">
      <c r="A1" s="680" t="s">
        <v>345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5"/>
      <c r="P1" s="685"/>
      <c r="Q1" s="686"/>
      <c r="R1" s="351"/>
      <c r="S1" s="350"/>
      <c r="T1" s="350"/>
      <c r="U1" s="350"/>
      <c r="V1" s="684"/>
      <c r="W1" s="684"/>
      <c r="X1" s="684"/>
      <c r="Y1" s="684"/>
      <c r="Z1" s="684"/>
      <c r="AA1" s="687"/>
      <c r="AB1" s="682"/>
      <c r="AC1" s="682"/>
    </row>
    <row r="2" spans="1:70" ht="17.399999999999999" x14ac:dyDescent="0.3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5"/>
      <c r="P2" s="685"/>
      <c r="Q2" s="686"/>
      <c r="R2" s="351"/>
      <c r="S2" s="350"/>
      <c r="T2" s="350"/>
      <c r="U2" s="350"/>
      <c r="V2" s="684"/>
      <c r="W2" s="684"/>
      <c r="X2" s="684"/>
      <c r="Y2" s="684"/>
      <c r="Z2" s="684"/>
      <c r="AA2" s="687"/>
      <c r="AB2" s="682"/>
      <c r="AC2" s="682"/>
    </row>
    <row r="3" spans="1:70" ht="18.75" customHeight="1" x14ac:dyDescent="0.3">
      <c r="A3" s="681" t="s">
        <v>291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134"/>
      <c r="AC3" s="134"/>
    </row>
    <row r="4" spans="1:70" ht="17.399999999999999" x14ac:dyDescent="0.3">
      <c r="A4" s="699" t="s">
        <v>289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8"/>
      <c r="P4" s="685"/>
      <c r="Q4" s="696"/>
      <c r="R4" s="349"/>
      <c r="S4" s="350"/>
      <c r="T4" s="350"/>
      <c r="U4" s="350"/>
      <c r="V4" s="352"/>
      <c r="W4" s="352"/>
      <c r="X4" s="352"/>
      <c r="Y4" s="352"/>
      <c r="Z4" s="352"/>
      <c r="AA4" s="687"/>
      <c r="AB4" s="687"/>
      <c r="AC4" s="687"/>
    </row>
    <row r="5" spans="1:70" ht="15" thickBot="1" x14ac:dyDescent="0.35">
      <c r="A5"/>
      <c r="B5"/>
      <c r="C5"/>
      <c r="D5"/>
      <c r="E5"/>
      <c r="F5"/>
      <c r="G5"/>
      <c r="H5" s="360"/>
      <c r="I5"/>
      <c r="J5" s="700"/>
      <c r="K5" s="700"/>
      <c r="L5"/>
      <c r="M5"/>
      <c r="N5"/>
      <c r="O5" s="698"/>
      <c r="P5" s="685"/>
      <c r="Q5" s="696"/>
      <c r="R5" s="349"/>
      <c r="S5" s="350"/>
      <c r="T5" s="350"/>
      <c r="U5" s="350"/>
      <c r="V5" s="352"/>
      <c r="W5" s="352"/>
      <c r="X5" s="352"/>
      <c r="Y5" s="352"/>
      <c r="Z5" s="352"/>
      <c r="AA5" s="687"/>
      <c r="AB5" s="691"/>
      <c r="AC5" s="691"/>
    </row>
    <row r="6" spans="1:70" ht="46.5" customHeight="1" thickBot="1" x14ac:dyDescent="0.3">
      <c r="A6" s="714" t="s">
        <v>0</v>
      </c>
      <c r="B6" s="711" t="s">
        <v>346</v>
      </c>
      <c r="C6" s="711" t="s">
        <v>290</v>
      </c>
      <c r="D6" s="711" t="s">
        <v>40</v>
      </c>
      <c r="E6" s="706" t="s">
        <v>360</v>
      </c>
      <c r="F6" s="707"/>
      <c r="G6" s="708"/>
      <c r="H6" s="706" t="s">
        <v>361</v>
      </c>
      <c r="I6" s="707"/>
      <c r="J6" s="707"/>
      <c r="K6" s="707"/>
      <c r="L6" s="708"/>
      <c r="M6" s="706" t="s">
        <v>283</v>
      </c>
      <c r="N6" s="708"/>
      <c r="O6" s="698"/>
      <c r="P6" s="685"/>
      <c r="Q6" s="696"/>
      <c r="R6" s="351"/>
      <c r="S6" s="350"/>
      <c r="T6" s="350"/>
      <c r="U6" s="350"/>
      <c r="V6" s="352"/>
      <c r="W6" s="352"/>
      <c r="X6" s="352"/>
      <c r="Y6" s="352"/>
      <c r="Z6" s="352"/>
      <c r="AA6" s="687"/>
      <c r="AB6" s="691"/>
      <c r="AC6" s="691"/>
    </row>
    <row r="7" spans="1:70" ht="63" customHeight="1" x14ac:dyDescent="0.25">
      <c r="A7" s="715"/>
      <c r="B7" s="712"/>
      <c r="C7" s="712"/>
      <c r="D7" s="712"/>
      <c r="E7" s="701" t="s">
        <v>292</v>
      </c>
      <c r="F7" s="382" t="s">
        <v>347</v>
      </c>
      <c r="G7" s="701" t="s">
        <v>283</v>
      </c>
      <c r="H7" s="703" t="s">
        <v>293</v>
      </c>
      <c r="I7" s="703" t="s">
        <v>294</v>
      </c>
      <c r="J7" s="703" t="s">
        <v>349</v>
      </c>
      <c r="K7" s="384" t="s">
        <v>21</v>
      </c>
      <c r="L7" s="703" t="s">
        <v>284</v>
      </c>
      <c r="M7" s="709" t="s">
        <v>358</v>
      </c>
      <c r="N7" s="709" t="s">
        <v>359</v>
      </c>
      <c r="O7" s="698"/>
      <c r="P7" s="685"/>
      <c r="Q7" s="696"/>
      <c r="R7" s="351"/>
      <c r="S7" s="350"/>
      <c r="T7" s="350"/>
      <c r="U7" s="350"/>
      <c r="V7" s="352"/>
      <c r="W7" s="352"/>
      <c r="X7" s="352"/>
      <c r="Y7" s="352"/>
      <c r="Z7" s="352"/>
      <c r="AA7" s="687"/>
      <c r="AB7" s="691"/>
      <c r="AC7" s="691"/>
    </row>
    <row r="8" spans="1:70" s="135" customFormat="1" ht="47.4" thickBot="1" x14ac:dyDescent="0.3">
      <c r="A8" s="716"/>
      <c r="B8" s="713"/>
      <c r="C8" s="713"/>
      <c r="D8" s="713"/>
      <c r="E8" s="702"/>
      <c r="F8" s="383" t="s">
        <v>348</v>
      </c>
      <c r="G8" s="702"/>
      <c r="H8" s="705"/>
      <c r="I8" s="704"/>
      <c r="J8" s="705"/>
      <c r="K8" s="385" t="s">
        <v>350</v>
      </c>
      <c r="L8" s="704"/>
      <c r="M8" s="710"/>
      <c r="N8" s="710"/>
      <c r="O8" s="698"/>
      <c r="P8" s="685"/>
      <c r="Q8" s="696"/>
      <c r="R8" s="351"/>
      <c r="S8" s="350"/>
      <c r="T8" s="350"/>
      <c r="U8" s="350"/>
      <c r="V8" s="352"/>
      <c r="W8" s="352"/>
      <c r="X8" s="352"/>
      <c r="Y8" s="352"/>
      <c r="Z8" s="352"/>
      <c r="AA8" s="687"/>
      <c r="AB8" s="691"/>
      <c r="AC8" s="691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</row>
    <row r="9" spans="1:70" s="135" customFormat="1" ht="16.2" thickBot="1" x14ac:dyDescent="0.35">
      <c r="A9" s="375">
        <v>1</v>
      </c>
      <c r="B9" s="376">
        <v>2</v>
      </c>
      <c r="C9" s="370">
        <v>3</v>
      </c>
      <c r="D9" s="387">
        <v>4</v>
      </c>
      <c r="E9" s="366">
        <v>6</v>
      </c>
      <c r="F9" s="367">
        <v>7</v>
      </c>
      <c r="G9" s="369">
        <v>8</v>
      </c>
      <c r="H9" s="373">
        <v>9</v>
      </c>
      <c r="I9" s="371">
        <v>10</v>
      </c>
      <c r="J9" s="379">
        <v>11</v>
      </c>
      <c r="K9" s="367">
        <v>12</v>
      </c>
      <c r="L9" s="379">
        <v>13</v>
      </c>
      <c r="M9" s="379">
        <v>14</v>
      </c>
      <c r="N9" s="379">
        <v>15</v>
      </c>
      <c r="O9" s="692"/>
      <c r="P9" s="694"/>
      <c r="Q9" s="696"/>
      <c r="R9" s="353"/>
      <c r="S9" s="354"/>
      <c r="T9" s="354"/>
      <c r="U9" s="350"/>
      <c r="V9" s="355"/>
      <c r="W9" s="355"/>
      <c r="X9" s="355"/>
      <c r="Y9" s="355"/>
      <c r="Z9" s="355"/>
      <c r="AA9" s="134"/>
      <c r="AB9" s="687"/>
      <c r="AC9" s="687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</row>
    <row r="10" spans="1:70" s="135" customFormat="1" ht="16.2" thickBot="1" x14ac:dyDescent="0.35">
      <c r="A10" s="717" t="s">
        <v>351</v>
      </c>
      <c r="B10" s="718"/>
      <c r="C10" s="723"/>
      <c r="D10" s="372" t="s">
        <v>41</v>
      </c>
      <c r="E10" s="374"/>
      <c r="F10" s="373"/>
      <c r="G10" s="374"/>
      <c r="H10" s="726" t="s">
        <v>285</v>
      </c>
      <c r="I10" s="726" t="s">
        <v>285</v>
      </c>
      <c r="J10" s="726" t="s">
        <v>285</v>
      </c>
      <c r="K10" s="726" t="s">
        <v>285</v>
      </c>
      <c r="L10" s="726" t="s">
        <v>285</v>
      </c>
      <c r="M10" s="732"/>
      <c r="N10" s="729"/>
      <c r="O10" s="693"/>
      <c r="P10" s="695"/>
      <c r="Q10" s="697"/>
      <c r="R10" s="349"/>
      <c r="S10" s="354"/>
      <c r="T10" s="354"/>
      <c r="U10" s="350"/>
      <c r="V10" s="134"/>
      <c r="W10" s="134"/>
      <c r="X10" s="352"/>
      <c r="Y10" s="352"/>
      <c r="Z10" s="352"/>
      <c r="AA10" s="134"/>
      <c r="AB10" s="691"/>
      <c r="AC10" s="691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</row>
    <row r="11" spans="1:70" s="135" customFormat="1" ht="31.8" thickBot="1" x14ac:dyDescent="0.35">
      <c r="A11" s="719"/>
      <c r="B11" s="720"/>
      <c r="C11" s="724"/>
      <c r="D11" s="377" t="s">
        <v>37</v>
      </c>
      <c r="E11" s="373"/>
      <c r="F11" s="373"/>
      <c r="G11" s="373"/>
      <c r="H11" s="727"/>
      <c r="I11" s="727"/>
      <c r="J11" s="727"/>
      <c r="K11" s="727"/>
      <c r="L11" s="727"/>
      <c r="M11" s="733"/>
      <c r="N11" s="730"/>
      <c r="O11" s="693"/>
      <c r="P11" s="695"/>
      <c r="Q11" s="697"/>
      <c r="R11" s="351"/>
      <c r="S11" s="354"/>
      <c r="T11" s="356"/>
      <c r="U11" s="350"/>
      <c r="V11" s="352"/>
      <c r="W11" s="352"/>
      <c r="X11" s="352"/>
      <c r="Y11" s="352"/>
      <c r="Z11" s="352"/>
      <c r="AA11" s="134"/>
      <c r="AB11" s="691"/>
      <c r="AC11" s="691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</row>
    <row r="12" spans="1:70" s="135" customFormat="1" ht="47.4" thickBot="1" x14ac:dyDescent="0.35">
      <c r="A12" s="719"/>
      <c r="B12" s="720"/>
      <c r="C12" s="724"/>
      <c r="D12" s="368" t="s">
        <v>2</v>
      </c>
      <c r="E12" s="378"/>
      <c r="F12" s="373"/>
      <c r="G12" s="373"/>
      <c r="H12" s="727"/>
      <c r="I12" s="727"/>
      <c r="J12" s="727"/>
      <c r="K12" s="727"/>
      <c r="L12" s="727"/>
      <c r="M12" s="733"/>
      <c r="N12" s="730"/>
      <c r="O12" s="693"/>
      <c r="P12" s="695"/>
      <c r="Q12" s="697"/>
      <c r="R12" s="351"/>
      <c r="S12" s="354"/>
      <c r="T12" s="356"/>
      <c r="U12" s="350"/>
      <c r="V12" s="352"/>
      <c r="W12" s="352"/>
      <c r="X12" s="352"/>
      <c r="Y12" s="352"/>
      <c r="Z12" s="352"/>
      <c r="AA12" s="134"/>
      <c r="AB12" s="691"/>
      <c r="AC12" s="691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</row>
    <row r="13" spans="1:70" s="135" customFormat="1" ht="31.8" thickBot="1" x14ac:dyDescent="0.35">
      <c r="A13" s="719"/>
      <c r="B13" s="720"/>
      <c r="C13" s="724"/>
      <c r="D13" s="368" t="s">
        <v>43</v>
      </c>
      <c r="E13" s="373"/>
      <c r="F13" s="373"/>
      <c r="G13" s="373"/>
      <c r="H13" s="727"/>
      <c r="I13" s="727"/>
      <c r="J13" s="727"/>
      <c r="K13" s="727"/>
      <c r="L13" s="727"/>
      <c r="M13" s="733"/>
      <c r="N13" s="730"/>
      <c r="O13" s="693"/>
      <c r="P13" s="695"/>
      <c r="Q13" s="697"/>
      <c r="R13" s="351"/>
      <c r="S13" s="354"/>
      <c r="T13" s="354"/>
      <c r="U13" s="350"/>
      <c r="V13" s="352"/>
      <c r="W13" s="352"/>
      <c r="X13" s="352"/>
      <c r="Y13" s="352"/>
      <c r="Z13" s="352"/>
      <c r="AA13" s="134"/>
      <c r="AB13" s="691"/>
      <c r="AC13" s="691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</row>
    <row r="14" spans="1:70" ht="34.5" customHeight="1" thickBot="1" x14ac:dyDescent="0.35">
      <c r="A14" s="721"/>
      <c r="B14" s="722"/>
      <c r="C14" s="725"/>
      <c r="D14" s="368" t="s">
        <v>267</v>
      </c>
      <c r="E14" s="373"/>
      <c r="F14" s="373"/>
      <c r="G14" s="373"/>
      <c r="H14" s="728"/>
      <c r="I14" s="728"/>
      <c r="J14" s="728"/>
      <c r="K14" s="728"/>
      <c r="L14" s="728"/>
      <c r="M14" s="734"/>
      <c r="N14" s="731"/>
      <c r="O14" s="134"/>
      <c r="P14" s="134"/>
      <c r="Q14" s="348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1:70" s="136" customFormat="1" ht="16.2" thickBot="1" x14ac:dyDescent="0.35">
      <c r="A15" s="735" t="s">
        <v>255</v>
      </c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7"/>
      <c r="O15" s="357"/>
      <c r="P15" s="357"/>
      <c r="Q15" s="358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</row>
    <row r="16" spans="1:70" s="136" customFormat="1" ht="32.4" customHeight="1" thickBot="1" x14ac:dyDescent="0.35">
      <c r="A16" s="738">
        <v>1</v>
      </c>
      <c r="B16" s="740" t="s">
        <v>352</v>
      </c>
      <c r="C16" s="743"/>
      <c r="D16" s="386" t="s">
        <v>41</v>
      </c>
      <c r="E16" s="381"/>
      <c r="F16" s="378"/>
      <c r="G16" s="381"/>
      <c r="H16" s="381"/>
      <c r="I16" s="381"/>
      <c r="J16" s="381"/>
      <c r="K16" s="381"/>
      <c r="L16" s="381"/>
      <c r="M16" s="381"/>
      <c r="N16" s="746"/>
      <c r="O16" s="688"/>
      <c r="P16" s="688"/>
      <c r="Q16" s="688"/>
      <c r="R16" s="688"/>
      <c r="S16" s="688"/>
      <c r="T16" s="688"/>
      <c r="U16" s="688"/>
      <c r="V16" s="357"/>
      <c r="W16" s="357"/>
      <c r="X16" s="357"/>
      <c r="Y16" s="357"/>
      <c r="Z16" s="357"/>
      <c r="AA16" s="357"/>
      <c r="AB16" s="357"/>
      <c r="AC16" s="357"/>
    </row>
    <row r="17" spans="1:57" ht="35.4" customHeight="1" thickBot="1" x14ac:dyDescent="0.35">
      <c r="A17" s="739"/>
      <c r="B17" s="741"/>
      <c r="C17" s="744"/>
      <c r="D17" s="368" t="s">
        <v>37</v>
      </c>
      <c r="E17" s="373"/>
      <c r="F17" s="373"/>
      <c r="G17" s="373"/>
      <c r="H17" s="373"/>
      <c r="I17" s="378"/>
      <c r="J17" s="373"/>
      <c r="K17" s="373"/>
      <c r="L17" s="373"/>
      <c r="M17" s="380"/>
      <c r="N17" s="724"/>
      <c r="O17" s="689"/>
      <c r="P17" s="689"/>
      <c r="Q17" s="689"/>
      <c r="R17" s="689"/>
      <c r="S17" s="689"/>
      <c r="T17" s="689"/>
      <c r="U17" s="689"/>
      <c r="V17" s="134"/>
      <c r="W17" s="134"/>
      <c r="X17" s="134"/>
      <c r="Y17" s="134"/>
      <c r="Z17" s="134"/>
      <c r="AA17" s="134"/>
      <c r="AB17" s="134"/>
      <c r="AC17" s="134"/>
    </row>
    <row r="18" spans="1:57" ht="78.599999999999994" thickBot="1" x14ac:dyDescent="0.35">
      <c r="A18" s="739"/>
      <c r="B18" s="741"/>
      <c r="C18" s="744"/>
      <c r="D18" s="368" t="s">
        <v>287</v>
      </c>
      <c r="E18" s="378"/>
      <c r="F18" s="373"/>
      <c r="G18" s="378"/>
      <c r="H18" s="373"/>
      <c r="I18" s="373"/>
      <c r="J18" s="373"/>
      <c r="K18" s="373"/>
      <c r="L18" s="373"/>
      <c r="M18" s="373"/>
      <c r="N18" s="724"/>
      <c r="O18" s="359"/>
      <c r="P18" s="359"/>
      <c r="Q18" s="348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1:57" ht="19.5" customHeight="1" thickBot="1" x14ac:dyDescent="0.35">
      <c r="A19" s="739"/>
      <c r="B19" s="741"/>
      <c r="C19" s="744"/>
      <c r="D19" s="368" t="s">
        <v>43</v>
      </c>
      <c r="E19" s="373"/>
      <c r="F19" s="373"/>
      <c r="G19" s="373"/>
      <c r="H19" s="373"/>
      <c r="I19" s="378"/>
      <c r="J19" s="373"/>
      <c r="K19" s="378"/>
      <c r="L19" s="373"/>
      <c r="M19" s="378"/>
      <c r="N19" s="724"/>
      <c r="O19" s="134"/>
      <c r="P19" s="137"/>
      <c r="Q19" s="138"/>
      <c r="R19" s="137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39"/>
      <c r="AZ19" s="139"/>
      <c r="BA19" s="139"/>
      <c r="BB19" s="140"/>
      <c r="BC19" s="140"/>
      <c r="BD19" s="140"/>
      <c r="BE19" s="139"/>
    </row>
    <row r="20" spans="1:57" s="137" customFormat="1" ht="42.75" customHeight="1" thickBot="1" x14ac:dyDescent="0.35">
      <c r="A20" s="739"/>
      <c r="B20" s="742"/>
      <c r="C20" s="745"/>
      <c r="D20" s="368" t="s">
        <v>267</v>
      </c>
      <c r="E20" s="373"/>
      <c r="F20" s="373"/>
      <c r="G20" s="373"/>
      <c r="H20" s="373"/>
      <c r="I20" s="373"/>
      <c r="J20" s="373"/>
      <c r="K20" s="373"/>
      <c r="L20" s="373"/>
      <c r="M20" s="373"/>
      <c r="N20" s="725"/>
      <c r="O20" s="690"/>
      <c r="P20" s="690"/>
      <c r="Q20" s="690"/>
      <c r="R20" s="690"/>
      <c r="S20" s="690"/>
      <c r="T20" s="690"/>
      <c r="U20" s="690"/>
      <c r="V20" s="141"/>
      <c r="W20" s="141"/>
      <c r="X20" s="141"/>
      <c r="Y20" s="141"/>
      <c r="Z20" s="141"/>
      <c r="AA20" s="141"/>
      <c r="AB20" s="141"/>
      <c r="AC20" s="142"/>
      <c r="AD20" s="141"/>
    </row>
    <row r="21" spans="1:57" x14ac:dyDescent="0.25">
      <c r="A21" s="143"/>
      <c r="B21" s="144"/>
      <c r="C21" s="144"/>
      <c r="D21" s="144"/>
      <c r="E21" s="144"/>
      <c r="F21" s="144"/>
      <c r="G21" s="144"/>
    </row>
    <row r="22" spans="1:57" ht="14.4" x14ac:dyDescent="0.3">
      <c r="A22" s="361" t="s">
        <v>288</v>
      </c>
      <c r="B22" s="362"/>
      <c r="C22" s="363"/>
      <c r="D22" s="362"/>
      <c r="E22" s="362"/>
      <c r="F22" s="362"/>
      <c r="G22" s="362"/>
      <c r="H22" s="362"/>
    </row>
    <row r="23" spans="1:57" ht="14.4" x14ac:dyDescent="0.3">
      <c r="A23" s="361"/>
      <c r="B23" s="362"/>
      <c r="C23" s="363"/>
      <c r="D23" s="362"/>
      <c r="E23" s="362"/>
      <c r="F23" s="362"/>
      <c r="G23" s="362"/>
      <c r="H23" s="362"/>
    </row>
    <row r="24" spans="1:57" ht="14.4" x14ac:dyDescent="0.3">
      <c r="A24" s="361" t="s">
        <v>295</v>
      </c>
      <c r="B24" s="362"/>
      <c r="C24" s="363"/>
      <c r="D24" s="362"/>
      <c r="E24" s="362"/>
      <c r="F24" s="362"/>
      <c r="G24" s="362"/>
      <c r="H24" s="362"/>
    </row>
    <row r="25" spans="1:57" ht="14.4" x14ac:dyDescent="0.3">
      <c r="A25" s="361"/>
      <c r="B25" s="362"/>
      <c r="C25" s="363"/>
      <c r="D25" s="362"/>
      <c r="E25" s="362"/>
      <c r="F25" s="362"/>
      <c r="G25" s="362"/>
      <c r="H25" s="362"/>
    </row>
    <row r="26" spans="1:57" ht="14.4" x14ac:dyDescent="0.3">
      <c r="A26" s="361" t="s">
        <v>353</v>
      </c>
      <c r="B26" s="362"/>
      <c r="C26" s="363"/>
      <c r="D26" s="362"/>
      <c r="E26" s="362"/>
      <c r="F26" s="362"/>
      <c r="G26" s="362"/>
      <c r="H26" s="362"/>
    </row>
    <row r="27" spans="1:57" ht="14.4" x14ac:dyDescent="0.3">
      <c r="A27" s="361"/>
      <c r="B27" s="362"/>
      <c r="C27" s="363"/>
      <c r="D27" s="362"/>
      <c r="E27" s="362"/>
      <c r="F27" s="362"/>
      <c r="G27" s="362"/>
      <c r="H27" s="362"/>
    </row>
    <row r="28" spans="1:57" ht="14.4" x14ac:dyDescent="0.3">
      <c r="A28" s="361" t="s">
        <v>354</v>
      </c>
      <c r="B28" s="362"/>
      <c r="C28" s="363"/>
      <c r="D28" s="362"/>
      <c r="E28" s="362"/>
      <c r="F28" s="362"/>
      <c r="G28" s="362"/>
      <c r="H28" s="362"/>
    </row>
    <row r="29" spans="1:57" ht="13.8" x14ac:dyDescent="0.25">
      <c r="A29" s="364"/>
      <c r="B29" s="362"/>
      <c r="C29" s="363"/>
      <c r="D29" s="362"/>
      <c r="E29" s="362"/>
      <c r="F29" s="362"/>
      <c r="G29" s="362"/>
      <c r="H29" s="362"/>
    </row>
    <row r="30" spans="1:57" ht="13.8" x14ac:dyDescent="0.25">
      <c r="A30" s="364" t="s">
        <v>355</v>
      </c>
      <c r="B30" s="362"/>
      <c r="C30" s="363"/>
      <c r="D30" s="362"/>
      <c r="E30" s="362"/>
      <c r="F30" s="362"/>
      <c r="G30" s="362"/>
      <c r="H30" s="362"/>
    </row>
    <row r="31" spans="1:57" ht="13.8" x14ac:dyDescent="0.25">
      <c r="A31" s="364"/>
      <c r="B31" s="362"/>
      <c r="C31" s="363"/>
      <c r="D31" s="362"/>
      <c r="E31" s="362"/>
      <c r="F31" s="362"/>
      <c r="G31" s="362"/>
      <c r="H31" s="362"/>
    </row>
    <row r="32" spans="1:57" ht="13.8" x14ac:dyDescent="0.25">
      <c r="A32" s="364" t="s">
        <v>356</v>
      </c>
      <c r="B32" s="362"/>
      <c r="C32" s="363"/>
      <c r="D32" s="362"/>
      <c r="E32" s="362"/>
      <c r="F32" s="362"/>
      <c r="G32" s="362"/>
      <c r="H32" s="362"/>
    </row>
    <row r="33" spans="1:8" ht="13.8" x14ac:dyDescent="0.25">
      <c r="A33" s="364" t="s">
        <v>357</v>
      </c>
      <c r="B33" s="362"/>
      <c r="C33" s="363"/>
      <c r="D33" s="362"/>
      <c r="E33" s="362"/>
      <c r="F33" s="362"/>
      <c r="G33" s="362"/>
      <c r="H33" s="362"/>
    </row>
    <row r="34" spans="1:8" ht="13.8" x14ac:dyDescent="0.25">
      <c r="A34" s="365"/>
      <c r="B34" s="362"/>
      <c r="C34" s="363"/>
      <c r="D34" s="362"/>
      <c r="E34" s="362"/>
      <c r="F34" s="362"/>
      <c r="G34" s="362"/>
      <c r="H34" s="362"/>
    </row>
    <row r="35" spans="1:8" ht="13.8" x14ac:dyDescent="0.25">
      <c r="A35" s="364"/>
      <c r="B35" s="362"/>
      <c r="C35" s="363"/>
      <c r="D35" s="362"/>
      <c r="E35" s="362"/>
      <c r="F35" s="362"/>
      <c r="G35" s="362"/>
      <c r="H35" s="362"/>
    </row>
  </sheetData>
  <mergeCells count="59">
    <mergeCell ref="A15:N15"/>
    <mergeCell ref="A16:A20"/>
    <mergeCell ref="B16:B20"/>
    <mergeCell ref="C16:C20"/>
    <mergeCell ref="N16:N20"/>
    <mergeCell ref="L10:L14"/>
    <mergeCell ref="N10:N14"/>
    <mergeCell ref="M10:M14"/>
    <mergeCell ref="M7:M8"/>
    <mergeCell ref="H7:H8"/>
    <mergeCell ref="H10:H14"/>
    <mergeCell ref="A10:B14"/>
    <mergeCell ref="C10:C14"/>
    <mergeCell ref="I10:I14"/>
    <mergeCell ref="J10:J14"/>
    <mergeCell ref="K10:K14"/>
    <mergeCell ref="A4:N4"/>
    <mergeCell ref="J5:K5"/>
    <mergeCell ref="G7:G8"/>
    <mergeCell ref="I7:I8"/>
    <mergeCell ref="J7:J8"/>
    <mergeCell ref="L7:L8"/>
    <mergeCell ref="H6:L6"/>
    <mergeCell ref="E6:G6"/>
    <mergeCell ref="N7:N8"/>
    <mergeCell ref="B6:B8"/>
    <mergeCell ref="C6:C8"/>
    <mergeCell ref="D6:D8"/>
    <mergeCell ref="E7:E8"/>
    <mergeCell ref="A6:A8"/>
    <mergeCell ref="M6:N6"/>
    <mergeCell ref="O16:U16"/>
    <mergeCell ref="O17:U17"/>
    <mergeCell ref="O20:U20"/>
    <mergeCell ref="AC4:AC8"/>
    <mergeCell ref="O9:O13"/>
    <mergeCell ref="P9:P13"/>
    <mergeCell ref="Q9:Q13"/>
    <mergeCell ref="AB9:AB13"/>
    <mergeCell ref="AC9:AC13"/>
    <mergeCell ref="O4:O8"/>
    <mergeCell ref="P4:P8"/>
    <mergeCell ref="Q4:Q8"/>
    <mergeCell ref="AA4:AA8"/>
    <mergeCell ref="AB4:AB8"/>
    <mergeCell ref="A1:N1"/>
    <mergeCell ref="A2:N2"/>
    <mergeCell ref="A3:N3"/>
    <mergeCell ref="AB1:AB2"/>
    <mergeCell ref="AC1:AC2"/>
    <mergeCell ref="O3:AA3"/>
    <mergeCell ref="V1:V2"/>
    <mergeCell ref="W1:W2"/>
    <mergeCell ref="X1:X2"/>
    <mergeCell ref="Y1:Y2"/>
    <mergeCell ref="O1:P2"/>
    <mergeCell ref="Q1:Q2"/>
    <mergeCell ref="Z1:Z2"/>
    <mergeCell ref="AA1:AA2"/>
  </mergeCells>
  <pageMargins left="0.7" right="0.7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Лист1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2020-11-25T07:12:09Z</cp:lastPrinted>
  <dcterms:created xsi:type="dcterms:W3CDTF">2011-05-17T05:04:33Z</dcterms:created>
  <dcterms:modified xsi:type="dcterms:W3CDTF">2020-12-03T06:32:37Z</dcterms:modified>
</cp:coreProperties>
</file>